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freisleben\Documents\Zaloha1\G\VOP\VOP 2023\VZ654220017 Oprava TNS Vranov u Stříbra\podklady SEE\"/>
    </mc:Choice>
  </mc:AlternateContent>
  <xr:revisionPtr revIDLastSave="0" documentId="13_ncr:1_{5E5B3024-8112-462B-90B1-75C1498795AE}" xr6:coauthVersionLast="47" xr6:coauthVersionMax="47" xr10:uidLastSave="{00000000-0000-0000-0000-000000000000}"/>
  <bookViews>
    <workbookView xWindow="2730" yWindow="2730" windowWidth="21600" windowHeight="11385" xr2:uid="{00000000-000D-0000-FFFF-FFFF00000000}"/>
  </bookViews>
  <sheets>
    <sheet name="Rekapitulace stavby" sheetId="1" r:id="rId1"/>
    <sheet name="S01 - Revize trakčního tr..." sheetId="2" r:id="rId2"/>
    <sheet name="S03 - Oprava ochran R110kV" sheetId="3" r:id="rId3"/>
    <sheet name="S04 - VON" sheetId="4" r:id="rId4"/>
    <sheet name="S02 - Nátěry a instalace" sheetId="5" r:id="rId5"/>
  </sheets>
  <definedNames>
    <definedName name="_xlnm._FilterDatabase" localSheetId="1" hidden="1">'S01 - Revize trakčního tr...'!$C$121:$L$153</definedName>
    <definedName name="_xlnm._FilterDatabase" localSheetId="4" hidden="1">'S02 - Nátěry a instalace'!$C$122:$L$136</definedName>
    <definedName name="_xlnm._FilterDatabase" localSheetId="2" hidden="1">'S03 - Oprava ochran R110kV'!$C$121:$L$153</definedName>
    <definedName name="_xlnm._FilterDatabase" localSheetId="3" hidden="1">'S04 - VON'!$C$120:$L$128</definedName>
    <definedName name="_xlnm.Print_Titles" localSheetId="0">'Rekapitulace stavby'!$92:$92</definedName>
    <definedName name="_xlnm.Print_Titles" localSheetId="1">'S01 - Revize trakčního tr...'!$121:$121</definedName>
    <definedName name="_xlnm.Print_Titles" localSheetId="4">'S02 - Nátěry a instalace'!$122:$122</definedName>
    <definedName name="_xlnm.Print_Titles" localSheetId="2">'S03 - Oprava ochran R110kV'!$121:$121</definedName>
    <definedName name="_xlnm.Print_Titles" localSheetId="3">'S04 - VON'!$120:$120</definedName>
    <definedName name="_xlnm.Print_Area" localSheetId="0">'Rekapitulace stavby'!$D$4:$AO$76,'Rekapitulace stavby'!$C$82:$AQ$102</definedName>
    <definedName name="_xlnm.Print_Area" localSheetId="1">'S01 - Revize trakčního tr...'!$C$4:$K$76,'S01 - Revize trakčního tr...'!$C$82:$K$103,'S01 - Revize trakčního tr...'!$C$109:$L$153</definedName>
    <definedName name="_xlnm.Print_Area" localSheetId="4">'S02 - Nátěry a instalace'!$C$4:$K$76,'S02 - Nátěry a instalace'!$C$82:$K$104,'S02 - Nátěry a instalace'!$C$110:$L$136</definedName>
    <definedName name="_xlnm.Print_Area" localSheetId="2">'S03 - Oprava ochran R110kV'!$C$4:$K$76,'S03 - Oprava ochran R110kV'!$C$82:$K$103,'S03 - Oprava ochran R110kV'!$C$109:$L$153</definedName>
    <definedName name="_xlnm.Print_Area" localSheetId="3">'S04 - VON'!$C$4:$K$76,'S04 - VON'!$C$82:$K$102,'S04 - VON'!$C$108:$L$128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32" i="5" l="1"/>
  <c r="K125" i="5"/>
  <c r="K145" i="3"/>
  <c r="K142" i="3"/>
  <c r="K150" i="2"/>
  <c r="K149" i="2"/>
  <c r="K130" i="5"/>
  <c r="K134" i="5"/>
  <c r="K128" i="5"/>
  <c r="K128" i="3"/>
  <c r="K130" i="3"/>
  <c r="K132" i="3"/>
  <c r="K134" i="3"/>
  <c r="K135" i="3"/>
  <c r="K136" i="3"/>
  <c r="K137" i="3"/>
  <c r="K138" i="3"/>
  <c r="K139" i="3"/>
  <c r="K140" i="3"/>
  <c r="K144" i="3"/>
  <c r="K146" i="3"/>
  <c r="K147" i="3"/>
  <c r="K150" i="3"/>
  <c r="K151" i="3"/>
  <c r="K152" i="3"/>
  <c r="K153" i="3"/>
  <c r="K126" i="3"/>
  <c r="K127" i="2"/>
  <c r="K129" i="2"/>
  <c r="K131" i="2"/>
  <c r="K132" i="2"/>
  <c r="K133" i="2"/>
  <c r="K134" i="2"/>
  <c r="K135" i="2"/>
  <c r="K137" i="2"/>
  <c r="K138" i="2"/>
  <c r="K140" i="2"/>
  <c r="K141" i="2"/>
  <c r="K143" i="2"/>
  <c r="K144" i="2"/>
  <c r="K145" i="2"/>
  <c r="K146" i="2"/>
  <c r="K147" i="2"/>
  <c r="K151" i="2"/>
  <c r="K152" i="2"/>
  <c r="K125" i="2"/>
  <c r="K41" i="5" l="1"/>
  <c r="K40" i="5"/>
  <c r="BA98" i="1" s="1"/>
  <c r="K39" i="5"/>
  <c r="AZ98" i="1"/>
  <c r="BI134" i="5"/>
  <c r="BH134" i="5"/>
  <c r="BG134" i="5"/>
  <c r="BF134" i="5"/>
  <c r="X134" i="5"/>
  <c r="X133" i="5" s="1"/>
  <c r="V134" i="5"/>
  <c r="V133" i="5" s="1"/>
  <c r="T134" i="5"/>
  <c r="T133" i="5" s="1"/>
  <c r="P134" i="5"/>
  <c r="BI132" i="5"/>
  <c r="BH132" i="5"/>
  <c r="BG132" i="5"/>
  <c r="BF132" i="5"/>
  <c r="X132" i="5"/>
  <c r="V132" i="5"/>
  <c r="T132" i="5"/>
  <c r="P132" i="5"/>
  <c r="BK132" i="5" s="1"/>
  <c r="BI130" i="5"/>
  <c r="BH130" i="5"/>
  <c r="BG130" i="5"/>
  <c r="BF130" i="5"/>
  <c r="X130" i="5"/>
  <c r="V130" i="5"/>
  <c r="T130" i="5"/>
  <c r="P130" i="5"/>
  <c r="BI128" i="5"/>
  <c r="BH128" i="5"/>
  <c r="BG128" i="5"/>
  <c r="BF128" i="5"/>
  <c r="X128" i="5"/>
  <c r="V128" i="5"/>
  <c r="T128" i="5"/>
  <c r="P128" i="5"/>
  <c r="BE128" i="5" s="1"/>
  <c r="BI125" i="5"/>
  <c r="BH125" i="5"/>
  <c r="BG125" i="5"/>
  <c r="BF125" i="5"/>
  <c r="X125" i="5"/>
  <c r="V125" i="5"/>
  <c r="T125" i="5"/>
  <c r="P125" i="5"/>
  <c r="J120" i="5"/>
  <c r="F117" i="5"/>
  <c r="E115" i="5"/>
  <c r="K33" i="5"/>
  <c r="J92" i="5"/>
  <c r="F89" i="5"/>
  <c r="E87" i="5"/>
  <c r="J21" i="5"/>
  <c r="E21" i="5"/>
  <c r="J119" i="5" s="1"/>
  <c r="J20" i="5"/>
  <c r="J18" i="5"/>
  <c r="E18" i="5"/>
  <c r="F120" i="5" s="1"/>
  <c r="J17" i="5"/>
  <c r="J15" i="5"/>
  <c r="E15" i="5"/>
  <c r="F119" i="5" s="1"/>
  <c r="J14" i="5"/>
  <c r="J12" i="5"/>
  <c r="J117" i="5" s="1"/>
  <c r="E7" i="5"/>
  <c r="E113" i="5"/>
  <c r="K41" i="4"/>
  <c r="K40" i="4"/>
  <c r="BA97" i="1" s="1"/>
  <c r="K39" i="4"/>
  <c r="AZ97" i="1" s="1"/>
  <c r="BI127" i="4"/>
  <c r="BH127" i="4"/>
  <c r="BG127" i="4"/>
  <c r="BF127" i="4"/>
  <c r="X127" i="4"/>
  <c r="V127" i="4"/>
  <c r="T127" i="4"/>
  <c r="P127" i="4"/>
  <c r="BI125" i="4"/>
  <c r="BH125" i="4"/>
  <c r="BG125" i="4"/>
  <c r="BF125" i="4"/>
  <c r="X125" i="4"/>
  <c r="V125" i="4"/>
  <c r="T125" i="4"/>
  <c r="P125" i="4"/>
  <c r="K125" i="4" s="1"/>
  <c r="BE125" i="4" s="1"/>
  <c r="BI123" i="4"/>
  <c r="BH123" i="4"/>
  <c r="BG123" i="4"/>
  <c r="BF123" i="4"/>
  <c r="X123" i="4"/>
  <c r="V123" i="4"/>
  <c r="T123" i="4"/>
  <c r="P123" i="4"/>
  <c r="J118" i="4"/>
  <c r="F115" i="4"/>
  <c r="E113" i="4"/>
  <c r="K33" i="4"/>
  <c r="J92" i="4"/>
  <c r="F89" i="4"/>
  <c r="E87" i="4"/>
  <c r="J21" i="4"/>
  <c r="E21" i="4"/>
  <c r="J91" i="4" s="1"/>
  <c r="J20" i="4"/>
  <c r="J18" i="4"/>
  <c r="E18" i="4"/>
  <c r="F118" i="4" s="1"/>
  <c r="J17" i="4"/>
  <c r="J15" i="4"/>
  <c r="E15" i="4"/>
  <c r="F117" i="4"/>
  <c r="J14" i="4"/>
  <c r="J12" i="4"/>
  <c r="J115" i="4"/>
  <c r="E7" i="4"/>
  <c r="E111" i="4"/>
  <c r="K41" i="3"/>
  <c r="K40" i="3"/>
  <c r="BA96" i="1" s="1"/>
  <c r="K39" i="3"/>
  <c r="AZ96" i="1" s="1"/>
  <c r="BI153" i="3"/>
  <c r="BH153" i="3"/>
  <c r="BG153" i="3"/>
  <c r="BF153" i="3"/>
  <c r="X153" i="3"/>
  <c r="V153" i="3"/>
  <c r="T153" i="3"/>
  <c r="P153" i="3"/>
  <c r="BE153" i="3" s="1"/>
  <c r="BI152" i="3"/>
  <c r="BH152" i="3"/>
  <c r="BG152" i="3"/>
  <c r="BF152" i="3"/>
  <c r="X152" i="3"/>
  <c r="V152" i="3"/>
  <c r="T152" i="3"/>
  <c r="P152" i="3"/>
  <c r="BK152" i="3" s="1"/>
  <c r="BI151" i="3"/>
  <c r="BH151" i="3"/>
  <c r="BG151" i="3"/>
  <c r="BF151" i="3"/>
  <c r="X151" i="3"/>
  <c r="V151" i="3"/>
  <c r="T151" i="3"/>
  <c r="P151" i="3"/>
  <c r="BK151" i="3" s="1"/>
  <c r="BI150" i="3"/>
  <c r="BH150" i="3"/>
  <c r="BG150" i="3"/>
  <c r="BF150" i="3"/>
  <c r="X150" i="3"/>
  <c r="V150" i="3"/>
  <c r="T150" i="3"/>
  <c r="P150" i="3"/>
  <c r="BI147" i="3"/>
  <c r="BH147" i="3"/>
  <c r="BG147" i="3"/>
  <c r="BF147" i="3"/>
  <c r="X147" i="3"/>
  <c r="V147" i="3"/>
  <c r="T147" i="3"/>
  <c r="P147" i="3"/>
  <c r="BE147" i="3" s="1"/>
  <c r="BI146" i="3"/>
  <c r="BH146" i="3"/>
  <c r="BG146" i="3"/>
  <c r="BF146" i="3"/>
  <c r="X146" i="3"/>
  <c r="V146" i="3"/>
  <c r="T146" i="3"/>
  <c r="P146" i="3"/>
  <c r="BI145" i="3"/>
  <c r="BH145" i="3"/>
  <c r="BG145" i="3"/>
  <c r="BF145" i="3"/>
  <c r="X145" i="3"/>
  <c r="V145" i="3"/>
  <c r="T145" i="3"/>
  <c r="P145" i="3"/>
  <c r="BI144" i="3"/>
  <c r="BH144" i="3"/>
  <c r="BG144" i="3"/>
  <c r="BF144" i="3"/>
  <c r="X144" i="3"/>
  <c r="V144" i="3"/>
  <c r="T144" i="3"/>
  <c r="P144" i="3"/>
  <c r="BI142" i="3"/>
  <c r="BH142" i="3"/>
  <c r="BG142" i="3"/>
  <c r="BF142" i="3"/>
  <c r="X142" i="3"/>
  <c r="V142" i="3"/>
  <c r="T142" i="3"/>
  <c r="P142" i="3"/>
  <c r="BI140" i="3"/>
  <c r="BH140" i="3"/>
  <c r="BG140" i="3"/>
  <c r="BF140" i="3"/>
  <c r="X140" i="3"/>
  <c r="V140" i="3"/>
  <c r="T140" i="3"/>
  <c r="P140" i="3"/>
  <c r="BI139" i="3"/>
  <c r="BH139" i="3"/>
  <c r="BG139" i="3"/>
  <c r="BF139" i="3"/>
  <c r="X139" i="3"/>
  <c r="V139" i="3"/>
  <c r="T139" i="3"/>
  <c r="P139" i="3"/>
  <c r="BE139" i="3" s="1"/>
  <c r="BI138" i="3"/>
  <c r="BH138" i="3"/>
  <c r="BG138" i="3"/>
  <c r="BF138" i="3"/>
  <c r="X138" i="3"/>
  <c r="V138" i="3"/>
  <c r="T138" i="3"/>
  <c r="P138" i="3"/>
  <c r="BI137" i="3"/>
  <c r="BH137" i="3"/>
  <c r="BG137" i="3"/>
  <c r="BF137" i="3"/>
  <c r="X137" i="3"/>
  <c r="V137" i="3"/>
  <c r="T137" i="3"/>
  <c r="P137" i="3"/>
  <c r="BK137" i="3" s="1"/>
  <c r="BI136" i="3"/>
  <c r="BH136" i="3"/>
  <c r="BG136" i="3"/>
  <c r="BF136" i="3"/>
  <c r="X136" i="3"/>
  <c r="V136" i="3"/>
  <c r="T136" i="3"/>
  <c r="P136" i="3"/>
  <c r="BK136" i="3" s="1"/>
  <c r="BI135" i="3"/>
  <c r="BH135" i="3"/>
  <c r="BG135" i="3"/>
  <c r="BF135" i="3"/>
  <c r="X135" i="3"/>
  <c r="V135" i="3"/>
  <c r="T135" i="3"/>
  <c r="P135" i="3"/>
  <c r="BK135" i="3" s="1"/>
  <c r="BI134" i="3"/>
  <c r="BH134" i="3"/>
  <c r="BG134" i="3"/>
  <c r="BF134" i="3"/>
  <c r="X134" i="3"/>
  <c r="V134" i="3"/>
  <c r="T134" i="3"/>
  <c r="P134" i="3"/>
  <c r="BI132" i="3"/>
  <c r="BH132" i="3"/>
  <c r="BG132" i="3"/>
  <c r="BF132" i="3"/>
  <c r="X132" i="3"/>
  <c r="V132" i="3"/>
  <c r="T132" i="3"/>
  <c r="P132" i="3"/>
  <c r="BI130" i="3"/>
  <c r="BH130" i="3"/>
  <c r="BG130" i="3"/>
  <c r="BF130" i="3"/>
  <c r="X130" i="3"/>
  <c r="V130" i="3"/>
  <c r="T130" i="3"/>
  <c r="P130" i="3"/>
  <c r="BI128" i="3"/>
  <c r="BH128" i="3"/>
  <c r="BG128" i="3"/>
  <c r="BF128" i="3"/>
  <c r="X128" i="3"/>
  <c r="V128" i="3"/>
  <c r="T128" i="3"/>
  <c r="P128" i="3"/>
  <c r="BE128" i="3" s="1"/>
  <c r="BI126" i="3"/>
  <c r="BH126" i="3"/>
  <c r="BG126" i="3"/>
  <c r="BF126" i="3"/>
  <c r="X126" i="3"/>
  <c r="V126" i="3"/>
  <c r="T126" i="3"/>
  <c r="P126" i="3"/>
  <c r="BI124" i="3"/>
  <c r="BH124" i="3"/>
  <c r="BG124" i="3"/>
  <c r="BF124" i="3"/>
  <c r="X124" i="3"/>
  <c r="V124" i="3"/>
  <c r="T124" i="3"/>
  <c r="P124" i="3"/>
  <c r="J119" i="3"/>
  <c r="F116" i="3"/>
  <c r="E114" i="3"/>
  <c r="K33" i="3"/>
  <c r="J92" i="3"/>
  <c r="F89" i="3"/>
  <c r="E87" i="3"/>
  <c r="J21" i="3"/>
  <c r="E21" i="3"/>
  <c r="J118" i="3" s="1"/>
  <c r="J20" i="3"/>
  <c r="J18" i="3"/>
  <c r="E18" i="3"/>
  <c r="F119" i="3"/>
  <c r="J17" i="3"/>
  <c r="J15" i="3"/>
  <c r="E15" i="3"/>
  <c r="F118" i="3"/>
  <c r="J14" i="3"/>
  <c r="J12" i="3"/>
  <c r="J116" i="3" s="1"/>
  <c r="E7" i="3"/>
  <c r="E112" i="3" s="1"/>
  <c r="K41" i="2"/>
  <c r="K40" i="2"/>
  <c r="BA95" i="1" s="1"/>
  <c r="K39" i="2"/>
  <c r="AZ95" i="1"/>
  <c r="BI152" i="2"/>
  <c r="BH152" i="2"/>
  <c r="BG152" i="2"/>
  <c r="BF152" i="2"/>
  <c r="X152" i="2"/>
  <c r="V152" i="2"/>
  <c r="T152" i="2"/>
  <c r="P152" i="2"/>
  <c r="BK152" i="2" s="1"/>
  <c r="BI151" i="2"/>
  <c r="BH151" i="2"/>
  <c r="BG151" i="2"/>
  <c r="BF151" i="2"/>
  <c r="X151" i="2"/>
  <c r="V151" i="2"/>
  <c r="T151" i="2"/>
  <c r="P151" i="2"/>
  <c r="BI150" i="2"/>
  <c r="BH150" i="2"/>
  <c r="BG150" i="2"/>
  <c r="BF150" i="2"/>
  <c r="X150" i="2"/>
  <c r="V150" i="2"/>
  <c r="T150" i="2"/>
  <c r="P150" i="2"/>
  <c r="BI149" i="2"/>
  <c r="BH149" i="2"/>
  <c r="BG149" i="2"/>
  <c r="BF149" i="2"/>
  <c r="X149" i="2"/>
  <c r="V149" i="2"/>
  <c r="T149" i="2"/>
  <c r="P149" i="2"/>
  <c r="BI147" i="2"/>
  <c r="BH147" i="2"/>
  <c r="BG147" i="2"/>
  <c r="BF147" i="2"/>
  <c r="X147" i="2"/>
  <c r="V147" i="2"/>
  <c r="T147" i="2"/>
  <c r="P147" i="2"/>
  <c r="BE147" i="2" s="1"/>
  <c r="BI146" i="2"/>
  <c r="BH146" i="2"/>
  <c r="BG146" i="2"/>
  <c r="BF146" i="2"/>
  <c r="X146" i="2"/>
  <c r="V146" i="2"/>
  <c r="T146" i="2"/>
  <c r="P146" i="2"/>
  <c r="BK146" i="2" s="1"/>
  <c r="BI145" i="2"/>
  <c r="BH145" i="2"/>
  <c r="BG145" i="2"/>
  <c r="BF145" i="2"/>
  <c r="X145" i="2"/>
  <c r="V145" i="2"/>
  <c r="T145" i="2"/>
  <c r="P145" i="2"/>
  <c r="BK145" i="2" s="1"/>
  <c r="BI144" i="2"/>
  <c r="BH144" i="2"/>
  <c r="BG144" i="2"/>
  <c r="BF144" i="2"/>
  <c r="X144" i="2"/>
  <c r="V144" i="2"/>
  <c r="T144" i="2"/>
  <c r="P144" i="2"/>
  <c r="BK144" i="2" s="1"/>
  <c r="BI143" i="2"/>
  <c r="BH143" i="2"/>
  <c r="BG143" i="2"/>
  <c r="BF143" i="2"/>
  <c r="X143" i="2"/>
  <c r="V143" i="2"/>
  <c r="T143" i="2"/>
  <c r="P143" i="2"/>
  <c r="BK143" i="2" s="1"/>
  <c r="BI141" i="2"/>
  <c r="BH141" i="2"/>
  <c r="BG141" i="2"/>
  <c r="BF141" i="2"/>
  <c r="X141" i="2"/>
  <c r="V141" i="2"/>
  <c r="T141" i="2"/>
  <c r="P141" i="2"/>
  <c r="BI140" i="2"/>
  <c r="BH140" i="2"/>
  <c r="BG140" i="2"/>
  <c r="BF140" i="2"/>
  <c r="X140" i="2"/>
  <c r="V140" i="2"/>
  <c r="T140" i="2"/>
  <c r="P140" i="2"/>
  <c r="BI138" i="2"/>
  <c r="BH138" i="2"/>
  <c r="BG138" i="2"/>
  <c r="BF138" i="2"/>
  <c r="X138" i="2"/>
  <c r="V138" i="2"/>
  <c r="T138" i="2"/>
  <c r="P138" i="2"/>
  <c r="BI137" i="2"/>
  <c r="BH137" i="2"/>
  <c r="BG137" i="2"/>
  <c r="BF137" i="2"/>
  <c r="X137" i="2"/>
  <c r="V137" i="2"/>
  <c r="T137" i="2"/>
  <c r="P137" i="2"/>
  <c r="BI135" i="2"/>
  <c r="BH135" i="2"/>
  <c r="BG135" i="2"/>
  <c r="BF135" i="2"/>
  <c r="X135" i="2"/>
  <c r="V135" i="2"/>
  <c r="T135" i="2"/>
  <c r="P135" i="2"/>
  <c r="BI134" i="2"/>
  <c r="BH134" i="2"/>
  <c r="BG134" i="2"/>
  <c r="BF134" i="2"/>
  <c r="X134" i="2"/>
  <c r="V134" i="2"/>
  <c r="T134" i="2"/>
  <c r="P134" i="2"/>
  <c r="BE134" i="2" s="1"/>
  <c r="BI133" i="2"/>
  <c r="BH133" i="2"/>
  <c r="BG133" i="2"/>
  <c r="BF133" i="2"/>
  <c r="X133" i="2"/>
  <c r="V133" i="2"/>
  <c r="T133" i="2"/>
  <c r="P133" i="2"/>
  <c r="BE133" i="2" s="1"/>
  <c r="BI132" i="2"/>
  <c r="BH132" i="2"/>
  <c r="BG132" i="2"/>
  <c r="BF132" i="2"/>
  <c r="X132" i="2"/>
  <c r="V132" i="2"/>
  <c r="T132" i="2"/>
  <c r="P132" i="2"/>
  <c r="BK132" i="2" s="1"/>
  <c r="BI131" i="2"/>
  <c r="BH131" i="2"/>
  <c r="BG131" i="2"/>
  <c r="BF131" i="2"/>
  <c r="X131" i="2"/>
  <c r="V131" i="2"/>
  <c r="T131" i="2"/>
  <c r="P131" i="2"/>
  <c r="BI129" i="2"/>
  <c r="BH129" i="2"/>
  <c r="BG129" i="2"/>
  <c r="BF129" i="2"/>
  <c r="X129" i="2"/>
  <c r="V129" i="2"/>
  <c r="T129" i="2"/>
  <c r="P129" i="2"/>
  <c r="BK129" i="2" s="1"/>
  <c r="BI127" i="2"/>
  <c r="BH127" i="2"/>
  <c r="BG127" i="2"/>
  <c r="BF127" i="2"/>
  <c r="X127" i="2"/>
  <c r="V127" i="2"/>
  <c r="T127" i="2"/>
  <c r="P127" i="2"/>
  <c r="BI125" i="2"/>
  <c r="BH125" i="2"/>
  <c r="BG125" i="2"/>
  <c r="BF125" i="2"/>
  <c r="X125" i="2"/>
  <c r="V125" i="2"/>
  <c r="T125" i="2"/>
  <c r="P125" i="2"/>
  <c r="BK125" i="2" s="1"/>
  <c r="J119" i="2"/>
  <c r="F116" i="2"/>
  <c r="E114" i="2"/>
  <c r="K33" i="2"/>
  <c r="J92" i="2"/>
  <c r="F89" i="2"/>
  <c r="E87" i="2"/>
  <c r="J21" i="2"/>
  <c r="E21" i="2"/>
  <c r="J118" i="2"/>
  <c r="J20" i="2"/>
  <c r="J18" i="2"/>
  <c r="E18" i="2"/>
  <c r="F119" i="2"/>
  <c r="J17" i="2"/>
  <c r="J15" i="2"/>
  <c r="E15" i="2"/>
  <c r="F118" i="2" s="1"/>
  <c r="J14" i="2"/>
  <c r="J12" i="2"/>
  <c r="J89" i="2" s="1"/>
  <c r="E7" i="2"/>
  <c r="E112" i="2" s="1"/>
  <c r="L90" i="1"/>
  <c r="AM90" i="1"/>
  <c r="AM89" i="1"/>
  <c r="L89" i="1"/>
  <c r="AM87" i="1"/>
  <c r="L87" i="1"/>
  <c r="L85" i="1"/>
  <c r="L84" i="1"/>
  <c r="R145" i="2"/>
  <c r="Q134" i="2"/>
  <c r="R150" i="2"/>
  <c r="Q146" i="2"/>
  <c r="R137" i="2"/>
  <c r="R127" i="2"/>
  <c r="R141" i="2"/>
  <c r="Q152" i="2"/>
  <c r="Q137" i="2"/>
  <c r="Q127" i="2"/>
  <c r="BK149" i="2"/>
  <c r="BE140" i="2"/>
  <c r="BK150" i="2"/>
  <c r="BE137" i="2"/>
  <c r="BE131" i="2"/>
  <c r="R147" i="3"/>
  <c r="R139" i="3"/>
  <c r="R135" i="3"/>
  <c r="R126" i="3"/>
  <c r="Q144" i="3"/>
  <c r="Q137" i="3"/>
  <c r="Q128" i="3"/>
  <c r="Q124" i="3"/>
  <c r="Q146" i="3"/>
  <c r="R132" i="3"/>
  <c r="BK150" i="3"/>
  <c r="BK142" i="3"/>
  <c r="BE134" i="3"/>
  <c r="Q127" i="4"/>
  <c r="Q130" i="5"/>
  <c r="R132" i="5"/>
  <c r="BK125" i="5"/>
  <c r="Q140" i="2"/>
  <c r="Q125" i="2"/>
  <c r="R149" i="2"/>
  <c r="Q143" i="2"/>
  <c r="R131" i="2"/>
  <c r="Q151" i="2"/>
  <c r="Q138" i="2"/>
  <c r="R147" i="2"/>
  <c r="R134" i="2"/>
  <c r="R125" i="2"/>
  <c r="AU94" i="1"/>
  <c r="BE135" i="2"/>
  <c r="BE127" i="2"/>
  <c r="R151" i="3"/>
  <c r="R144" i="3"/>
  <c r="Q138" i="3"/>
  <c r="Q134" i="3"/>
  <c r="R152" i="3"/>
  <c r="R140" i="3"/>
  <c r="Q135" i="3"/>
  <c r="Q126" i="3"/>
  <c r="Q153" i="3"/>
  <c r="Q147" i="3"/>
  <c r="Q136" i="3"/>
  <c r="BE145" i="3"/>
  <c r="BK126" i="3"/>
  <c r="Q125" i="4"/>
  <c r="R123" i="4"/>
  <c r="Q128" i="5"/>
  <c r="Q125" i="5"/>
  <c r="Q134" i="5"/>
  <c r="Q132" i="5"/>
  <c r="R125" i="5"/>
  <c r="BE134" i="5"/>
  <c r="R143" i="2"/>
  <c r="Q129" i="2"/>
  <c r="Q150" i="2"/>
  <c r="Q145" i="2"/>
  <c r="Q141" i="2"/>
  <c r="R133" i="2"/>
  <c r="Q144" i="2"/>
  <c r="Q133" i="2"/>
  <c r="Q149" i="2"/>
  <c r="Q135" i="2"/>
  <c r="R129" i="2"/>
  <c r="BK138" i="2"/>
  <c r="R153" i="3"/>
  <c r="R146" i="3"/>
  <c r="Q139" i="3"/>
  <c r="R130" i="3"/>
  <c r="Q151" i="3"/>
  <c r="R142" i="3"/>
  <c r="R136" i="3"/>
  <c r="Q132" i="3"/>
  <c r="Q152" i="3"/>
  <c r="Q145" i="3"/>
  <c r="Q130" i="3"/>
  <c r="BE146" i="3"/>
  <c r="BE140" i="3"/>
  <c r="BE132" i="3"/>
  <c r="BK124" i="3"/>
  <c r="Q123" i="4"/>
  <c r="BK127" i="4"/>
  <c r="R128" i="5"/>
  <c r="R130" i="5"/>
  <c r="BK130" i="5"/>
  <c r="Q147" i="2"/>
  <c r="R138" i="2"/>
  <c r="R152" i="2"/>
  <c r="R144" i="2"/>
  <c r="R135" i="2"/>
  <c r="Q132" i="2"/>
  <c r="R151" i="2"/>
  <c r="R140" i="2"/>
  <c r="Q131" i="2"/>
  <c r="R146" i="2"/>
  <c r="R132" i="2"/>
  <c r="AK29" i="1"/>
  <c r="BE151" i="2"/>
  <c r="BE141" i="2"/>
  <c r="R150" i="3"/>
  <c r="Q142" i="3"/>
  <c r="R137" i="3"/>
  <c r="R128" i="3"/>
  <c r="R145" i="3"/>
  <c r="Q140" i="3"/>
  <c r="R134" i="3"/>
  <c r="R124" i="3"/>
  <c r="Q150" i="3"/>
  <c r="R138" i="3"/>
  <c r="BE138" i="3"/>
  <c r="BK144" i="3"/>
  <c r="BK130" i="3"/>
  <c r="R127" i="4"/>
  <c r="R125" i="4"/>
  <c r="BK123" i="4"/>
  <c r="R134" i="5"/>
  <c r="X124" i="2" l="1"/>
  <c r="X123" i="2" s="1"/>
  <c r="X122" i="2" s="1"/>
  <c r="Q123" i="3"/>
  <c r="V149" i="3"/>
  <c r="X122" i="4"/>
  <c r="X121" i="4" s="1"/>
  <c r="Q124" i="2"/>
  <c r="Q123" i="2" s="1"/>
  <c r="I97" i="2" s="1"/>
  <c r="T123" i="3"/>
  <c r="X123" i="3"/>
  <c r="Q149" i="3"/>
  <c r="I98" i="3" s="1"/>
  <c r="R122" i="4"/>
  <c r="R121" i="4" s="1"/>
  <c r="J96" i="4" s="1"/>
  <c r="K32" i="4" s="1"/>
  <c r="AT97" i="1" s="1"/>
  <c r="R124" i="2"/>
  <c r="J98" i="2" s="1"/>
  <c r="R123" i="3"/>
  <c r="J97" i="3" s="1"/>
  <c r="X149" i="3"/>
  <c r="T122" i="4"/>
  <c r="T121" i="4" s="1"/>
  <c r="AW97" i="1" s="1"/>
  <c r="Q122" i="4"/>
  <c r="Q121" i="4" s="1"/>
  <c r="I96" i="4" s="1"/>
  <c r="K31" i="4" s="1"/>
  <c r="AS97" i="1" s="1"/>
  <c r="V127" i="5"/>
  <c r="V124" i="5" s="1"/>
  <c r="V123" i="5" s="1"/>
  <c r="Q127" i="5"/>
  <c r="I98" i="5"/>
  <c r="T124" i="2"/>
  <c r="T123" i="2"/>
  <c r="T122" i="2" s="1"/>
  <c r="AW95" i="1" s="1"/>
  <c r="V124" i="2"/>
  <c r="V123" i="2"/>
  <c r="V122" i="2" s="1"/>
  <c r="V123" i="3"/>
  <c r="V122" i="3" s="1"/>
  <c r="T149" i="3"/>
  <c r="R149" i="3"/>
  <c r="J98" i="3" s="1"/>
  <c r="V122" i="4"/>
  <c r="V121" i="4"/>
  <c r="T127" i="5"/>
  <c r="T124" i="5"/>
  <c r="T123" i="5" s="1"/>
  <c r="AW98" i="1" s="1"/>
  <c r="X127" i="5"/>
  <c r="X124" i="5"/>
  <c r="X123" i="5" s="1"/>
  <c r="R127" i="5"/>
  <c r="J98" i="5" s="1"/>
  <c r="Q133" i="5"/>
  <c r="I99" i="5" s="1"/>
  <c r="R133" i="5"/>
  <c r="J99" i="5" s="1"/>
  <c r="J91" i="5"/>
  <c r="F91" i="5"/>
  <c r="E85" i="5"/>
  <c r="F92" i="5"/>
  <c r="J89" i="5"/>
  <c r="E85" i="4"/>
  <c r="F91" i="4"/>
  <c r="J89" i="4"/>
  <c r="F92" i="4"/>
  <c r="J117" i="4"/>
  <c r="J91" i="3"/>
  <c r="F91" i="3"/>
  <c r="F92" i="3"/>
  <c r="E85" i="3"/>
  <c r="J89" i="3"/>
  <c r="J91" i="2"/>
  <c r="E85" i="2"/>
  <c r="F92" i="2"/>
  <c r="J116" i="2"/>
  <c r="F91" i="2"/>
  <c r="K38" i="2"/>
  <c r="AY95" i="1" s="1"/>
  <c r="BK133" i="2"/>
  <c r="BE145" i="2"/>
  <c r="BE143" i="2"/>
  <c r="BE125" i="2"/>
  <c r="BK151" i="2"/>
  <c r="BE146" i="2"/>
  <c r="BK145" i="3"/>
  <c r="BE136" i="3"/>
  <c r="BK147" i="3"/>
  <c r="BE126" i="3"/>
  <c r="K38" i="3"/>
  <c r="AY96" i="1" s="1"/>
  <c r="BK153" i="3"/>
  <c r="BK149" i="3" s="1"/>
  <c r="K98" i="3" s="1"/>
  <c r="F41" i="3"/>
  <c r="BF96" i="1" s="1"/>
  <c r="K123" i="4"/>
  <c r="BE123" i="4" s="1"/>
  <c r="K127" i="4"/>
  <c r="BE127" i="4"/>
  <c r="K38" i="5"/>
  <c r="AY98" i="1" s="1"/>
  <c r="F38" i="5"/>
  <c r="BC98" i="1" s="1"/>
  <c r="F41" i="2"/>
  <c r="BF95" i="1" s="1"/>
  <c r="BK131" i="2"/>
  <c r="BE152" i="2"/>
  <c r="BE150" i="2"/>
  <c r="BK134" i="2"/>
  <c r="BE132" i="2"/>
  <c r="BE149" i="2"/>
  <c r="F38" i="3"/>
  <c r="BC96" i="1" s="1"/>
  <c r="BK138" i="3"/>
  <c r="BE151" i="3"/>
  <c r="BE150" i="3"/>
  <c r="BE135" i="3"/>
  <c r="K124" i="3"/>
  <c r="BE124" i="3"/>
  <c r="BK146" i="3"/>
  <c r="K38" i="4"/>
  <c r="AY97" i="1" s="1"/>
  <c r="F39" i="4"/>
  <c r="BD97" i="1" s="1"/>
  <c r="BE130" i="5"/>
  <c r="F39" i="5"/>
  <c r="BD98" i="1" s="1"/>
  <c r="F40" i="2"/>
  <c r="BE95" i="1" s="1"/>
  <c r="BK127" i="2"/>
  <c r="BK137" i="2"/>
  <c r="BK140" i="2"/>
  <c r="F38" i="2"/>
  <c r="BC95" i="1" s="1"/>
  <c r="BE144" i="2"/>
  <c r="F40" i="3"/>
  <c r="BE96" i="1" s="1"/>
  <c r="BE144" i="3"/>
  <c r="BE142" i="3"/>
  <c r="BK140" i="3"/>
  <c r="BK139" i="3"/>
  <c r="BK132" i="3"/>
  <c r="F41" i="4"/>
  <c r="BF97" i="1" s="1"/>
  <c r="BK125" i="4"/>
  <c r="BK122" i="4" s="1"/>
  <c r="K122" i="4" s="1"/>
  <c r="K97" i="4" s="1"/>
  <c r="F40" i="5"/>
  <c r="BE98" i="1" s="1"/>
  <c r="BE132" i="5"/>
  <c r="BK128" i="5"/>
  <c r="BK127" i="5" s="1"/>
  <c r="K127" i="5" s="1"/>
  <c r="K98" i="5" s="1"/>
  <c r="BK134" i="5"/>
  <c r="BK133" i="5" s="1"/>
  <c r="K99" i="5" s="1"/>
  <c r="F39" i="2"/>
  <c r="BD95" i="1" s="1"/>
  <c r="BE138" i="2"/>
  <c r="BK147" i="2"/>
  <c r="BE129" i="2"/>
  <c r="BK135" i="2"/>
  <c r="BK141" i="2"/>
  <c r="F39" i="3"/>
  <c r="BD96" i="1" s="1"/>
  <c r="BK134" i="3"/>
  <c r="BK128" i="3"/>
  <c r="BE130" i="3"/>
  <c r="BE152" i="3"/>
  <c r="BE137" i="3"/>
  <c r="F38" i="4"/>
  <c r="BC97" i="1" s="1"/>
  <c r="F40" i="4"/>
  <c r="BE97" i="1" s="1"/>
  <c r="F41" i="5"/>
  <c r="BF98" i="1" s="1"/>
  <c r="BE125" i="5"/>
  <c r="X122" i="3" l="1"/>
  <c r="T122" i="3"/>
  <c r="AW96" i="1"/>
  <c r="Q122" i="3"/>
  <c r="I96" i="3" s="1"/>
  <c r="K31" i="3" s="1"/>
  <c r="AS96" i="1" s="1"/>
  <c r="Q124" i="5"/>
  <c r="Q123" i="5" s="1"/>
  <c r="I96" i="5" s="1"/>
  <c r="K31" i="5" s="1"/>
  <c r="AS98" i="1" s="1"/>
  <c r="BK124" i="5"/>
  <c r="K124" i="5" s="1"/>
  <c r="K97" i="5" s="1"/>
  <c r="R124" i="5"/>
  <c r="J97" i="5" s="1"/>
  <c r="I98" i="2"/>
  <c r="R122" i="3"/>
  <c r="J96" i="3" s="1"/>
  <c r="K32" i="3" s="1"/>
  <c r="AT96" i="1" s="1"/>
  <c r="J97" i="4"/>
  <c r="Q122" i="2"/>
  <c r="I96" i="2" s="1"/>
  <c r="K31" i="2" s="1"/>
  <c r="AS95" i="1" s="1"/>
  <c r="R123" i="2"/>
  <c r="J97" i="2" s="1"/>
  <c r="I97" i="4"/>
  <c r="BK121" i="4"/>
  <c r="K121" i="4" s="1"/>
  <c r="K96" i="4" s="1"/>
  <c r="K102" i="4" s="1"/>
  <c r="I97" i="3"/>
  <c r="BK124" i="2"/>
  <c r="K124" i="2" s="1"/>
  <c r="K98" i="2" s="1"/>
  <c r="BK123" i="3"/>
  <c r="K123" i="3" s="1"/>
  <c r="K97" i="3" s="1"/>
  <c r="K37" i="2"/>
  <c r="AX95" i="1" s="1"/>
  <c r="AV95" i="1" s="1"/>
  <c r="F37" i="3"/>
  <c r="BB96" i="1" s="1"/>
  <c r="F37" i="4"/>
  <c r="BB97" i="1" s="1"/>
  <c r="BC94" i="1"/>
  <c r="W35" i="1" s="1"/>
  <c r="AW94" i="1"/>
  <c r="F37" i="2"/>
  <c r="BB95" i="1" s="1"/>
  <c r="K37" i="4"/>
  <c r="AX97" i="1" s="1"/>
  <c r="AV97" i="1" s="1"/>
  <c r="K37" i="5"/>
  <c r="AX98" i="1" s="1"/>
  <c r="AV98" i="1" s="1"/>
  <c r="F37" i="5"/>
  <c r="BB98" i="1" s="1"/>
  <c r="K37" i="3"/>
  <c r="AX96" i="1" s="1"/>
  <c r="AV96" i="1" s="1"/>
  <c r="BE94" i="1"/>
  <c r="W37" i="1" s="1"/>
  <c r="BD94" i="1"/>
  <c r="AZ94" i="1" s="1"/>
  <c r="BF94" i="1"/>
  <c r="W38" i="1" s="1"/>
  <c r="R122" i="2" l="1"/>
  <c r="J96" i="2" s="1"/>
  <c r="K32" i="2" s="1"/>
  <c r="AT95" i="1" s="1"/>
  <c r="BK122" i="3"/>
  <c r="K122" i="3" s="1"/>
  <c r="K96" i="3" s="1"/>
  <c r="K103" i="3" s="1"/>
  <c r="K30" i="4"/>
  <c r="K34" i="4" s="1"/>
  <c r="AG97" i="1" s="1"/>
  <c r="BK123" i="2"/>
  <c r="K123" i="2" s="1"/>
  <c r="K97" i="2" s="1"/>
  <c r="I97" i="5"/>
  <c r="BK123" i="5"/>
  <c r="K123" i="5"/>
  <c r="K96" i="5" s="1"/>
  <c r="K30" i="5" s="1"/>
  <c r="K34" i="5" s="1"/>
  <c r="AG98" i="1" s="1"/>
  <c r="R123" i="5"/>
  <c r="J96" i="5" s="1"/>
  <c r="K32" i="5" s="1"/>
  <c r="AT98" i="1" s="1"/>
  <c r="AS94" i="1"/>
  <c r="AK27" i="1" s="1"/>
  <c r="W36" i="1"/>
  <c r="AY94" i="1"/>
  <c r="AK35" i="1" s="1"/>
  <c r="BA94" i="1"/>
  <c r="BB94" i="1"/>
  <c r="W34" i="1" s="1"/>
  <c r="K43" i="4" l="1"/>
  <c r="K43" i="5"/>
  <c r="K30" i="3"/>
  <c r="K34" i="3" s="1"/>
  <c r="AG96" i="1" s="1"/>
  <c r="AN96" i="1" s="1"/>
  <c r="BK122" i="2"/>
  <c r="K122" i="2" s="1"/>
  <c r="K96" i="2" s="1"/>
  <c r="K103" i="2" s="1"/>
  <c r="AN97" i="1"/>
  <c r="AN98" i="1"/>
  <c r="K104" i="5"/>
  <c r="AX94" i="1"/>
  <c r="AK34" i="1" s="1"/>
  <c r="AT94" i="1"/>
  <c r="AK28" i="1" s="1"/>
  <c r="K30" i="2" l="1"/>
  <c r="K34" i="2" s="1"/>
  <c r="AG95" i="1" s="1"/>
  <c r="AG94" i="1" s="1"/>
  <c r="AK26" i="1" s="1"/>
  <c r="AK31" i="1" s="1"/>
  <c r="K43" i="3"/>
  <c r="AV94" i="1"/>
  <c r="K43" i="2" l="1"/>
  <c r="AN94" i="1"/>
  <c r="AN102" i="1" s="1"/>
  <c r="AN95" i="1"/>
  <c r="AK40" i="1"/>
  <c r="AG102" i="1"/>
</calcChain>
</file>

<file path=xl/sharedStrings.xml><?xml version="1.0" encoding="utf-8"?>
<sst xmlns="http://schemas.openxmlformats.org/spreadsheetml/2006/main" count="1507" uniqueCount="367">
  <si>
    <t>Export Komplet</t>
  </si>
  <si>
    <t/>
  </si>
  <si>
    <t>2.0</t>
  </si>
  <si>
    <t>False</t>
  </si>
  <si>
    <t>True</t>
  </si>
  <si>
    <t>{262c5e11-84b3-494f-81c4-bce290046d2e}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</si>
  <si>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</si>
  <si>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</si>
  <si>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</si>
  <si>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</si>
  <si>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</si>
  <si>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</si>
  <si>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</si>
  <si>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</si>
  <si>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</si>
  <si>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Oprava TNS Vranov u Stříbra</t>
  </si>
  <si>
    <t>KSO:</t>
  </si>
  <si>
    <t>CC-CZ:</t>
  </si>
  <si>
    <t>Místo:</t>
  </si>
  <si>
    <t>TNS Vranov</t>
  </si>
  <si>
    <t>Datum:</t>
  </si>
  <si>
    <t>Zadavatel:</t>
  </si>
  <si>
    <t>IČ:</t>
  </si>
  <si>
    <t xml:space="preserve"> </t>
  </si>
  <si>
    <t>DIČ:</t>
  </si>
  <si>
    <t>Zhotovitel:</t>
  </si>
  <si>
    <t>Projektant: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</si>
  <si>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</si>
  <si>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</si>
  <si>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</si>
  <si>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</si>
  <si>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</si>
  <si>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</si>
  <si>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</si>
  <si>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</si>
  <si>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</si>
  <si>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</si>
  <si>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</si>
  <si>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</si>
  <si>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</si>
  <si>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</si>
  <si>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</si>
  <si>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</si>
  <si>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</si>
  <si>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</si>
  <si>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</si>
  <si>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</si>
  <si>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</si>
  <si>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</si>
  <si>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</si>
  <si>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</si>
  <si>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</si>
  <si>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</si>
  <si>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</si>
  <si>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</si>
  <si>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</si>
  <si>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</si>
  <si>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</si>
  <si>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</si>
  <si>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</si>
  <si>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</si>
  <si>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</si>
  <si>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</si>
  <si>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</si>
  <si>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</si>
  <si>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</si>
  <si>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</si>
  <si>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</si>
  <si>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</si>
  <si>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</si>
  <si>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</si>
  <si>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</si>
  <si>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</si>
  <si>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</si>
  <si>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</si>
  <si>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</si>
  <si>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</si>
  <si>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</si>
  <si>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</si>
  <si>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</si>
  <si>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S01</t>
  </si>
  <si>
    <t>Revize trakčního transformátoru</t>
  </si>
  <si>
    <t>STA</t>
  </si>
  <si>
    <t>1</t>
  </si>
  <si>
    <t>{68086094-9cd7-4325-9112-7a2a808d92c7}</t>
  </si>
  <si>
    <t>2</t>
  </si>
  <si>
    <t>S03</t>
  </si>
  <si>
    <t>Oprava ochran R110kV</t>
  </si>
  <si>
    <t>{33b1a528-3ba7-4f93-b6f9-4142808bbacc}</t>
  </si>
  <si>
    <t>S04</t>
  </si>
  <si>
    <t>VON</t>
  </si>
  <si>
    <t>{a73d4184-15d2-414d-84e1-db2ee94e5b62}</t>
  </si>
  <si>
    <t>S02</t>
  </si>
  <si>
    <t>Nátěry a instalace</t>
  </si>
  <si>
    <t>{342c2cb8-6e5c-4ac5-a82a-d8b1bece101d}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</si>
  <si>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</si>
  <si>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</si>
  <si>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</si>
  <si>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</si>
  <si>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</si>
  <si>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</si>
  <si>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S01 - Revize trakčního transformátoru</t>
  </si>
  <si>
    <t>Náklady z rozpočtu</t>
  </si>
  <si>
    <t>Ostatní náklady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</si>
  <si>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</si>
  <si>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</si>
  <si>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</si>
  <si>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</si>
  <si>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</si>
  <si>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</si>
  <si>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</si>
  <si>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M - Práce a dodávky M</t>
  </si>
  <si>
    <t xml:space="preserve">    21-M - Elektromontáže</t>
  </si>
  <si>
    <t>2)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</si>
  <si>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</si>
  <si>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</si>
  <si>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</si>
  <si>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</si>
  <si>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</si>
  <si>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</si>
  <si>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</si>
  <si>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</si>
  <si>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</si>
  <si>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</si>
  <si>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</si>
  <si>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</si>
  <si>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</si>
  <si>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</si>
  <si>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</si>
  <si>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</si>
  <si>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</si>
  <si>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</si>
  <si>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</si>
  <si>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</si>
  <si>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</si>
  <si>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21-M</t>
  </si>
  <si>
    <t>Elektromontáže</t>
  </si>
  <si>
    <t>K</t>
  </si>
  <si>
    <t>7496272030</t>
  </si>
  <si>
    <t>Demontáž zařízení vvn / vn transformátoru do 110 kV do 50 t - včetně demontáže přívodního a vývodního vedení</t>
  </si>
  <si>
    <t>kus</t>
  </si>
  <si>
    <t>Sborník UOŽI 01 2023</t>
  </si>
  <si>
    <t>4</t>
  </si>
  <si>
    <t>1680632169</t>
  </si>
  <si>
    <t>P</t>
  </si>
  <si>
    <t>Poznámka k položce:_x000D_
Demontáž R110 kV, měnírny, TNS, spínací stanice Demontáže zařízení vvn / vn (včetně demontáže přívodního a vývodního vedení) transformátoru do 110 kV do 50 t. (Odpuštění oleje, průchodky 110kV, olejový konzervátor včetně propojovacího potrubí). Včetně dopravy transformátoru do místa jeho opravy - revize.</t>
  </si>
  <si>
    <t>7496252010</t>
  </si>
  <si>
    <t>Montáž 1-fázových trakčních transformátorů 110/27 kV 2-vinuťových 12,5 MVA, YNyn0(d1), regulačních, přetížítelných, chlazení ONAN - včetně uvedení do provozu včetně předepsaných zkoušek a atestů</t>
  </si>
  <si>
    <t>6072543</t>
  </si>
  <si>
    <t>Poznámka k položce:_x000D_
Opětovná montáž revidovaného trakčního transformátoru včetně dopravy a složení na místě (TNS Vranov)</t>
  </si>
  <si>
    <t>11</t>
  </si>
  <si>
    <t>7496231080-R</t>
  </si>
  <si>
    <t>Výchozí diagnostika trakčního transformátoru 12,5MVA pro celkovou revizi</t>
  </si>
  <si>
    <t>512</t>
  </si>
  <si>
    <t>-107200186</t>
  </si>
  <si>
    <t>Poznámka k položce:_x000D_
Diagnostika izolačního odporu vinutí, Tg deltaa kapacita vinutí, elektrochemické vlastnosti izolační kapaliny v hlavní nádobě a regulaci,  odečet přepnutí regulace</t>
  </si>
  <si>
    <t>12</t>
  </si>
  <si>
    <t>7496231085-R</t>
  </si>
  <si>
    <t>Vypuštění a uskladnění olejové náplně z trakčního transformátoru 12,5MVA</t>
  </si>
  <si>
    <t>964108273</t>
  </si>
  <si>
    <t>13</t>
  </si>
  <si>
    <t>7496231090-R</t>
  </si>
  <si>
    <t>Demontáž nástavců průchodek a montážních otvorů trakčního transformátoru 12,5MVA</t>
  </si>
  <si>
    <t>-562077494</t>
  </si>
  <si>
    <t>14</t>
  </si>
  <si>
    <t>7496231095-R</t>
  </si>
  <si>
    <t>Demontáž nádoby trakčního transformátoru 12,5MVA</t>
  </si>
  <si>
    <t>194580735</t>
  </si>
  <si>
    <t>7496231100-R</t>
  </si>
  <si>
    <t>Revize stavu magnetického obvodu trakčního transformátoru 12,5MVA</t>
  </si>
  <si>
    <t>463891960</t>
  </si>
  <si>
    <t>16</t>
  </si>
  <si>
    <t>7496231105-R</t>
  </si>
  <si>
    <t>Revize stahovací konstrukce vinutí trakčního transformátoru 12,5MVA</t>
  </si>
  <si>
    <t>-1343243691</t>
  </si>
  <si>
    <t>Poznámka k položce:_x000D_
Revize stahovací konstrukce vinutí, revize tlumičů, výměna pružin a nastavení výchozího tlaku trakčního transformátoru 12,5MVA</t>
  </si>
  <si>
    <t>17</t>
  </si>
  <si>
    <t>7496231110-R</t>
  </si>
  <si>
    <t>Prohlídka stavu všech vývodů a spojů u trakčního transformátoru 12,5MVA</t>
  </si>
  <si>
    <t>-1500514504</t>
  </si>
  <si>
    <t>18</t>
  </si>
  <si>
    <t>7496231115-R</t>
  </si>
  <si>
    <t>Odstranění všech usazenin a kalů ze dna spodní části nádoby trakčního transformátoru 12,5MVA</t>
  </si>
  <si>
    <t>-577087439</t>
  </si>
  <si>
    <t>Poznámka k položce:_x000D_
Včetně odstranění usazenin i v magnetickém obvodu transformátoru.</t>
  </si>
  <si>
    <t>7496231120-R</t>
  </si>
  <si>
    <t xml:space="preserve">Odstranění všech nečistot z povrchu vinutí a spojů trakčního transformátoru 12,5 MVA </t>
  </si>
  <si>
    <t>-2133549731</t>
  </si>
  <si>
    <t>19</t>
  </si>
  <si>
    <t>7496231125-R</t>
  </si>
  <si>
    <t xml:space="preserve">Revize stávající regulace trakčního transformátoru 12,5 MVA </t>
  </si>
  <si>
    <t>1592054358</t>
  </si>
  <si>
    <t>Poznámka k položce:_x000D_
Součástí revize regulace je i kontrola a revize samotného pohonu regulace</t>
  </si>
  <si>
    <t>10</t>
  </si>
  <si>
    <t>7496231077-R</t>
  </si>
  <si>
    <t>Vysušení aktivní části včetně vinutí trakčního transformátoru 12,5 MVA nízkofrekvenčím ohřevem nebo kerosinové či vakuové peci.</t>
  </si>
  <si>
    <t>-914866270</t>
  </si>
  <si>
    <t>20</t>
  </si>
  <si>
    <t>7496231130-R</t>
  </si>
  <si>
    <t xml:space="preserve">Dotažení vinutí trakčního transformátoru 12,5 MVA </t>
  </si>
  <si>
    <t>1807825902</t>
  </si>
  <si>
    <t>9</t>
  </si>
  <si>
    <t>7496231022-R</t>
  </si>
  <si>
    <t>Oprava transformátorů kompletní přetěsnění transformátoru do 12,5 MVA</t>
  </si>
  <si>
    <t>-1368746238</t>
  </si>
  <si>
    <t>22</t>
  </si>
  <si>
    <t>7496231135-R</t>
  </si>
  <si>
    <t xml:space="preserve">Kontrola a převaření svárů nádoby trakčního transformátoru 12,5 MVA </t>
  </si>
  <si>
    <t>-1739841333</t>
  </si>
  <si>
    <t>23</t>
  </si>
  <si>
    <t>7496231140-R</t>
  </si>
  <si>
    <t>Revize příslušenství trakčního transformátoru 12,5 MVA (radiátory, potrubí, konzervátor, ventilátory, kabely, ovládací skříň, měřící obvody a ovládací přístroje)</t>
  </si>
  <si>
    <t>377507482</t>
  </si>
  <si>
    <t>Poznámka k položce:_x000D_
Včetně revize radiátorů, potrubí, konzervátoru, ventilátorů, kabelů, ovládací skříně, měřících obvodů a ovládacích přístrojů</t>
  </si>
  <si>
    <t>5</t>
  </si>
  <si>
    <t>7496200070</t>
  </si>
  <si>
    <t>Transformátory vvn/vn Elektrický vysoušeč na transformátor VVN/VN pro nádobu</t>
  </si>
  <si>
    <t>-495964770</t>
  </si>
  <si>
    <t>6</t>
  </si>
  <si>
    <t>7496200080</t>
  </si>
  <si>
    <t>Transformátory vvn/vn Elektrický vysoušeč na transformátor VVN/VN pro konzervátor</t>
  </si>
  <si>
    <t>-1180099461</t>
  </si>
  <si>
    <t>7</t>
  </si>
  <si>
    <t>7496253010</t>
  </si>
  <si>
    <t>Montáž elektrického vysoušeče oleje na transformátor vvn/vn</t>
  </si>
  <si>
    <t>1569326673</t>
  </si>
  <si>
    <t>7496231035</t>
  </si>
  <si>
    <t>Oprava transformátorů regenerace olejové náplně</t>
  </si>
  <si>
    <t>kg</t>
  </si>
  <si>
    <t>-391906091</t>
  </si>
  <si>
    <t>Poznámka k položce:_x000D_
Filtrace olejové náplně transformátoru včetně protokolu o zkoušce oleje</t>
  </si>
  <si>
    <t>S03 - Oprava ochran R110kV</t>
  </si>
  <si>
    <t>OST - Ostatní</t>
  </si>
  <si>
    <t>7496200580</t>
  </si>
  <si>
    <t>R25 kV - 1-f. Přístroje pro 1-f rozvodny vn Un 27,5kV Digitální transformátorová ochrana se zabudovaným regulátorem odboček a terminálem (např. ABB RET 543)</t>
  </si>
  <si>
    <t>-2639995</t>
  </si>
  <si>
    <t>Poznámka k položce:_x000D_
REX640B10NN+AIM2+APP8+BIO1+BIO1+CMP2+COM5+LNG14+MCT1+PCL3+PSM2+SCT1 včetně 3m připojovacího kabelu pro HMI a místního HMI</t>
  </si>
  <si>
    <t>7498171010</t>
  </si>
  <si>
    <t>Demontáž skříně SKŘ/automatizace 1 pole</t>
  </si>
  <si>
    <t>-1657122369</t>
  </si>
  <si>
    <t>Poznámka k položce:_x000D_
Demontáž stávající ochrany pro R-110kV</t>
  </si>
  <si>
    <t>7498152030</t>
  </si>
  <si>
    <t>Montáž skříně SKŘ / automatizace 1 pole</t>
  </si>
  <si>
    <t>-343764052</t>
  </si>
  <si>
    <t>Poznámka k položce:_x000D_
Montáž nové ochrany pro R-110kV</t>
  </si>
  <si>
    <t>7498153042</t>
  </si>
  <si>
    <t>Montáž SKŘ - DŘT, IPC, PLC instalace montážního materiálu v objektu NS</t>
  </si>
  <si>
    <t>-1472089797</t>
  </si>
  <si>
    <t>Poznámka k položce:_x000D_
Úprava zapojení nového typu ochrany</t>
  </si>
  <si>
    <t>7498152050</t>
  </si>
  <si>
    <t>Montáž skříně SKŘ / automatizace výpočet nastavení ochranných funkcí podle dodaných podkladů - včetně projednání a schválení provozovatelem DS</t>
  </si>
  <si>
    <t>-982545194</t>
  </si>
  <si>
    <t>Poznámka k položce:_x000D_
Jednotný výpočet pro obě ochrany</t>
  </si>
  <si>
    <t>8</t>
  </si>
  <si>
    <t>7498152055</t>
  </si>
  <si>
    <t>Montáž skříně SKŘ / automatizace parametrizace a konfigurace ochrany (tvorba aplikačního software) - včetně datových struktur komunikace na nadřazený řídící systém</t>
  </si>
  <si>
    <t>-1014626671</t>
  </si>
  <si>
    <t>7498152060</t>
  </si>
  <si>
    <t>Montáž skříně SKŘ / automatizace parametrizace a konfigurace regulátoru napětí (tvorba aplikačního software) - včetně datových struktur komunikace na nadřazený řídící systém</t>
  </si>
  <si>
    <t>1815461762</t>
  </si>
  <si>
    <t>7498152045</t>
  </si>
  <si>
    <t>Montáž skříně SKŘ / automatizace vypracování check listů - včetně popisu logických a blokovacích podmínek</t>
  </si>
  <si>
    <t>-942181063</t>
  </si>
  <si>
    <t>7498152065</t>
  </si>
  <si>
    <t>Montáž skříně SKŘ / automatizace zkoušky a zprovoznění ovládání, blokování a řízení</t>
  </si>
  <si>
    <t>143641919</t>
  </si>
  <si>
    <t>7498152070</t>
  </si>
  <si>
    <t>Montáž skříně SKŘ / automatizace primární a sekundární zkoušky ochran - rozdílová, nadproudová, zkratová, podpěťová a přepěťová, nádobová nadproudová ochrana včetně vypracování protokolů o zkouškách</t>
  </si>
  <si>
    <t>1572655452</t>
  </si>
  <si>
    <t>7498152075</t>
  </si>
  <si>
    <t>Montáž skříně SKŘ / automatizace zkoušky a zprovoznění regulátoru napětí</t>
  </si>
  <si>
    <t>1574277255</t>
  </si>
  <si>
    <t>7498153018</t>
  </si>
  <si>
    <t>Montáž SKŘ - DŘT, IPC, PLC doplnění stávajícího programu o datovou komunikaci s nadřazeným řídícím systémem, oživení a odzkoušení PLC automatu pro zařízení DŘT, SKŘ, DDTS - celkový počet do 64 binárních vstupů a výstupů, 16 analogových vstupů/výstupů a 3 komunikačních sběrnic</t>
  </si>
  <si>
    <t>-470940825</t>
  </si>
  <si>
    <t>Poznámka k položce:_x000D_
Úprava programu ve stávajících PLC automatech pro signalizaci a ovládání nových ochran</t>
  </si>
  <si>
    <t>7590560569</t>
  </si>
  <si>
    <t>Optické kabely Spojky a příslušenství pro optické sítě Ostatní Optický patchcord do 5 m</t>
  </si>
  <si>
    <t>-187414417</t>
  </si>
  <si>
    <t>Poznámka k položce:_x000D_
Optický patchcord ST-SC 62.5/125 MM</t>
  </si>
  <si>
    <t>7498155025</t>
  </si>
  <si>
    <t>Montáž SKŘ-DŘT, čidla optického patchcordu duplexní ST-ST multimode - montáž zařízení, instalaci a uvedení do provozu, předepsaných zkoušek a vystavení protokolů a výchozí revize, účast na komplexním vyzkoušení ŘS jako celku, cenu dodavatelské dokumentace</t>
  </si>
  <si>
    <t>381321985</t>
  </si>
  <si>
    <t>7498100640</t>
  </si>
  <si>
    <t>DŘT, SKŘ technologie DŘT a SKŘ skříně pro automatizaci Technologické switche a modemy Základní switche Datový switch 4x ethernet 10/100Base T (průmyslové provedení), vč. 2xFO</t>
  </si>
  <si>
    <t>137225058</t>
  </si>
  <si>
    <t>7595605185</t>
  </si>
  <si>
    <t>Montáž routeru (směrovače), switche (přepínače) a huby (rozbočovače) instalace a konfigurace switche L2 upevněného - expertní</t>
  </si>
  <si>
    <t>-1350579920</t>
  </si>
  <si>
    <t>7498254015</t>
  </si>
  <si>
    <t>Elektrodispečink SKŘ-DŘT konfigurace IPC - parametrizace SW (ovládání, signalizace, komunikace PLC s IPC, monitorování technologie, odzkoušení, montáž zařízení) - nastavení SW ovládání, signalizace, komunikace PLC s IPC, monitorování technologie, naprogramování funkcí vstupů, výstupů, blokovacích podmínek a měření pro PLC automat určený pro řízení techlonogií</t>
  </si>
  <si>
    <t>hod</t>
  </si>
  <si>
    <t>-2835584</t>
  </si>
  <si>
    <t>Poznámka k položce:_x000D_
Úprava hlášek a signalizace na ED Plzeň</t>
  </si>
  <si>
    <t>OST</t>
  </si>
  <si>
    <t>Ostatní</t>
  </si>
  <si>
    <t>24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</si>
  <si>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</si>
  <si>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</si>
  <si>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44508137</t>
  </si>
  <si>
    <t>25</t>
  </si>
  <si>
    <t>7499250525</t>
  </si>
  <si>
    <t>Vyhotovení výchozí revizní zprávy příplatek za každých dalších i započatých 500 000 Kč přes 1 000 000 Kč</t>
  </si>
  <si>
    <t>-1188615971</t>
  </si>
  <si>
    <t>26</t>
  </si>
  <si>
    <t>7499251020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</si>
  <si>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</si>
  <si>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1319868743</t>
  </si>
  <si>
    <t>27</t>
  </si>
  <si>
    <t>7499251025</t>
  </si>
  <si>
    <t>Provedení technické prohlídky a zkoušky na silnoproudém zařízení, zařízení TV, zařízení NS, transformoven, EPZ příplatek za každých dalších i započatých 500 000 Kč přes 1 000 000 Kč</t>
  </si>
  <si>
    <t>45032150</t>
  </si>
  <si>
    <t>S04 - VON</t>
  </si>
  <si>
    <t>VRN - Vedlejší rozpočtové náklady</t>
  </si>
  <si>
    <t>VRN</t>
  </si>
  <si>
    <t>Vedlejší rozpočtové náklady</t>
  </si>
  <si>
    <t>024101401</t>
  </si>
  <si>
    <t>Inženýrská činnost koordinační a kompletační činnost</t>
  </si>
  <si>
    <t>%</t>
  </si>
  <si>
    <t>-935978590</t>
  </si>
  <si>
    <t>Poznámka k položce:_x000D_
ZRN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</si>
  <si>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</si>
  <si>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</si>
  <si>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391645144</t>
  </si>
  <si>
    <t>Poznámka k položce:_x000D_
Technikcá zpráva o provedené revizi, zkušební protokol stroje a olejové náplně.</t>
  </si>
  <si>
    <t>024101201</t>
  </si>
  <si>
    <t>Inženýrská činnost koordinátor BOZP na staveništi</t>
  </si>
  <si>
    <t>-1600934254</t>
  </si>
  <si>
    <t>S02 - Nátěry a instalace</t>
  </si>
  <si>
    <t>PSV - Práce a dodávky PSV</t>
  </si>
  <si>
    <t xml:space="preserve">    741 - Elektroinstalace - silnoproud</t>
  </si>
  <si>
    <t xml:space="preserve">    789 - Povrchové úpravy ocelových konstrukcí a technologických zařízení</t>
  </si>
  <si>
    <t>PSV</t>
  </si>
  <si>
    <t>Práce a dodávky PSV</t>
  </si>
  <si>
    <t>34111036</t>
  </si>
  <si>
    <t>kabel instalační jádro Cu plné izolace PVC plášť PVC 450/750V (CYKY) 3x2,5mm2</t>
  </si>
  <si>
    <t>m</t>
  </si>
  <si>
    <t>CS ÚRS 2023 01</t>
  </si>
  <si>
    <t>32</t>
  </si>
  <si>
    <t>825461437</t>
  </si>
  <si>
    <t>Poznámka k položce:_x000D_
CYKY, průměr kabelu 9,5mm</t>
  </si>
  <si>
    <t>741</t>
  </si>
  <si>
    <t>Elektroinstalace - silnoproud</t>
  </si>
  <si>
    <t>741122016</t>
  </si>
  <si>
    <t>Montáž kabelů měděných bez ukončení uložených pod omítku plných kulatých (např. CYKY), počtu a průřezu žil 3x2,5 až 6 mm2</t>
  </si>
  <si>
    <t>-1089392243</t>
  </si>
  <si>
    <t>Online PSC</t>
  </si>
  <si>
    <t>https://podminky.urs.cz/item/CS_URS_2023_01/741122016</t>
  </si>
  <si>
    <t>741320101</t>
  </si>
  <si>
    <t>Montáž jističů se zapojením vodičů jednopólových nn do 25 A bez krytu</t>
  </si>
  <si>
    <t>-784813045</t>
  </si>
  <si>
    <t>https://podminky.urs.cz/item/CS_URS_2023_01/741320101</t>
  </si>
  <si>
    <t>35822117</t>
  </si>
  <si>
    <t>jistič 1-pólový 10 A vypínací charakteristika C vypínací schopnost 10 kA</t>
  </si>
  <si>
    <t>1907244937</t>
  </si>
  <si>
    <t>789</t>
  </si>
  <si>
    <t>Povrchové úpravy ocelových konstrukcí a technologických zařízení</t>
  </si>
  <si>
    <t>789316317</t>
  </si>
  <si>
    <t>Nátěr zařízení s povrchem členitým dvousložkový polyuretanový mezivrstva, tloušťky do 160 μm</t>
  </si>
  <si>
    <t>m2</t>
  </si>
  <si>
    <t>630433014</t>
  </si>
  <si>
    <t>https://podminky.urs.cz/item/CS_URS_2023_01/789316317</t>
  </si>
  <si>
    <t>Poznámka k položce:_x000D_
Nový nátěr odstín RLA 7033 pro nádobu a radiátory</t>
  </si>
  <si>
    <t>VZ654230XX</t>
  </si>
  <si>
    <t>Zadavatel: Správa železnic, státní organizace, Oblastní ředitelství Plzeň</t>
  </si>
  <si>
    <t>CZ70994234</t>
  </si>
  <si>
    <t xml:space="preserve">Soupis prací je sestaven s využitím Cenové soustavy ÚRS. Veškeré další informace vymezující popis a podmínky použití těchto položek z Cenové soustavy, které nejsou uvedeny přímo v soupisu prací, jsou neomezeně dálkově k dispozici na webu podminky.urs.cz.																																		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</si>
</sst>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0" fillId="4" borderId="0" xfId="0" applyNumberFormat="1" applyFont="1" applyFill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9" fillId="0" borderId="12" xfId="0" applyNumberFormat="1" applyFont="1" applyBorder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8" fillId="0" borderId="14" xfId="0" applyFont="1" applyBorder="1"/>
    <xf numFmtId="4" fontId="8" fillId="0" borderId="0" xfId="0" applyNumberFormat="1" applyFont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left" vertical="center" wrapText="1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13" fillId="0" borderId="14" xfId="0" applyFont="1" applyBorder="1" applyAlignment="1">
      <alignment horizontal="left" vertical="center"/>
    </xf>
    <xf numFmtId="166" fontId="13" fillId="0" borderId="0" xfId="0" applyNumberFormat="1" applyFont="1" applyAlignment="1">
      <alignment vertical="center"/>
    </xf>
    <xf numFmtId="166" fontId="13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0" fillId="0" borderId="14" xfId="0" applyBorder="1" applyAlignment="1">
      <alignment vertical="center"/>
    </xf>
    <xf numFmtId="0" fontId="33" fillId="0" borderId="23" xfId="0" applyFont="1" applyBorder="1" applyAlignment="1" applyProtection="1">
      <alignment horizontal="left" vertical="center" wrapText="1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3" fillId="0" borderId="19" xfId="0" applyFont="1" applyBorder="1" applyAlignment="1">
      <alignment horizontal="left" vertical="center"/>
    </xf>
    <xf numFmtId="0" fontId="13" fillId="0" borderId="20" xfId="0" applyFont="1" applyBorder="1" applyAlignment="1">
      <alignment horizontal="center" vertical="center"/>
    </xf>
    <xf numFmtId="4" fontId="13" fillId="0" borderId="20" xfId="0" applyNumberFormat="1" applyFont="1" applyBorder="1" applyAlignment="1">
      <alignment vertical="center"/>
    </xf>
    <xf numFmtId="166" fontId="13" fillId="0" borderId="20" xfId="0" applyNumberFormat="1" applyFont="1" applyBorder="1" applyAlignment="1">
      <alignment vertical="center"/>
    </xf>
    <xf numFmtId="166" fontId="13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14" fontId="2" fillId="0" borderId="0" xfId="0" applyNumberFormat="1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9" fillId="0" borderId="23" xfId="0" applyFont="1" applyBorder="1" applyAlignment="1">
      <alignment horizontal="center" vertical="center"/>
    </xf>
    <xf numFmtId="49" fontId="19" fillId="0" borderId="23" xfId="0" applyNumberFormat="1" applyFont="1" applyBorder="1" applyAlignment="1">
      <alignment horizontal="left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23" xfId="0" applyFont="1" applyBorder="1" applyAlignment="1">
      <alignment horizontal="center" vertical="center" wrapText="1"/>
    </xf>
    <xf numFmtId="167" fontId="19" fillId="0" borderId="23" xfId="0" applyNumberFormat="1" applyFont="1" applyBorder="1" applyAlignment="1">
      <alignment vertical="center"/>
    </xf>
    <xf numFmtId="4" fontId="19" fillId="0" borderId="23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33" fillId="0" borderId="23" xfId="0" applyFont="1" applyBorder="1" applyAlignment="1">
      <alignment horizontal="center" vertical="center"/>
    </xf>
    <xf numFmtId="49" fontId="33" fillId="0" borderId="23" xfId="0" applyNumberFormat="1" applyFont="1" applyBorder="1" applyAlignment="1">
      <alignment horizontal="left" vertical="center" wrapText="1"/>
    </xf>
    <xf numFmtId="0" fontId="33" fillId="0" borderId="23" xfId="0" applyFont="1" applyBorder="1" applyAlignment="1">
      <alignment horizontal="left" vertical="center" wrapText="1"/>
    </xf>
    <xf numFmtId="0" fontId="33" fillId="0" borderId="23" xfId="0" applyFont="1" applyBorder="1" applyAlignment="1">
      <alignment horizontal="center" vertical="center" wrapText="1"/>
    </xf>
    <xf numFmtId="167" fontId="33" fillId="0" borderId="23" xfId="0" applyNumberFormat="1" applyFont="1" applyBorder="1" applyAlignment="1">
      <alignment vertical="center"/>
    </xf>
    <xf numFmtId="4" fontId="33" fillId="0" borderId="23" xfId="0" applyNumberFormat="1" applyFont="1" applyBorder="1" applyAlignment="1">
      <alignment vertical="center"/>
    </xf>
    <xf numFmtId="4" fontId="20" fillId="0" borderId="0" xfId="0" applyNumberFormat="1" applyFont="1"/>
    <xf numFmtId="4" fontId="6" fillId="0" borderId="0" xfId="0" applyNumberFormat="1" applyFont="1"/>
    <xf numFmtId="4" fontId="7" fillId="0" borderId="0" xfId="0" applyNumberFormat="1" applyFont="1"/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34" fillId="0" borderId="23" xfId="0" applyFont="1" applyBorder="1" applyAlignment="1">
      <alignment vertical="center"/>
    </xf>
    <xf numFmtId="0" fontId="8" fillId="0" borderId="0" xfId="0" applyFont="1" applyProtection="1">
      <protection locked="0"/>
    </xf>
    <xf numFmtId="0" fontId="0" fillId="0" borderId="10" xfId="0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20" fillId="0" borderId="0" xfId="0" applyNumberFormat="1" applyFont="1" applyAlignment="1">
      <alignment vertical="center"/>
    </xf>
    <xf numFmtId="4" fontId="20" fillId="4" borderId="0" xfId="0" applyNumberFormat="1" applyFont="1" applyFill="1" applyAlignment="1">
      <alignment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789316317" TargetMode="External"/><Relationship Id="rId2" Type="http://schemas.openxmlformats.org/officeDocument/2006/relationships/hyperlink" Target="https://podminky.urs.cz/item/CS_URS_2023_01/741320101" TargetMode="External"/><Relationship Id="rId1" Type="http://schemas.openxmlformats.org/officeDocument/2006/relationships/hyperlink" Target="https://podminky.urs.cz/item/CS_URS_2023_01/741122016" TargetMode="External"/><Relationship Id="rId4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tabSelected="1" workbookViewId="0">
      <selection activeCell="K6" sqref="K6:AJ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4</v>
      </c>
      <c r="BV1" s="12" t="s">
        <v>5</v>
      </c>
    </row>
    <row r="2" spans="1:74" ht="36.950000000000003" customHeight="1">
      <c r="AR2" s="180" t="s">
        <v>6</v>
      </c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F2" s="181"/>
      <c r="BG2" s="181"/>
      <c r="BS2" s="13" t="s">
        <v>7</v>
      </c>
      <c r="BT2" s="13" t="s">
        <v>8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pans="1:74" ht="24.95" customHeight="1">
      <c r="B4" s="16"/>
      <c r="D4" s="17" t="s">
        <v>10</v>
      </c>
      <c r="AR4" s="16"/>
      <c r="AS4" s="18" t="s">
        <v>11</v>
      </c>
      <c r="BS4" s="13" t="s">
        <v>12</v>
      </c>
    </row>
    <row r="5" spans="1:74" ht="12" customHeight="1">
      <c r="B5" s="16"/>
      <c r="D5" s="19" t="s">
        <v>13</v>
      </c>
      <c r="K5" s="196" t="s">
        <v>363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R5" s="16"/>
      <c r="BS5" s="13" t="s">
        <v>7</v>
      </c>
    </row>
    <row r="6" spans="1:74" ht="36.950000000000003" customHeight="1">
      <c r="B6" s="16"/>
      <c r="D6" s="21" t="s">
        <v>14</v>
      </c>
      <c r="K6" s="197" t="s">
        <v>15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R6" s="16"/>
      <c r="BS6" s="13" t="s">
        <v>7</v>
      </c>
    </row>
    <row r="7" spans="1:74" ht="12" customHeight="1">
      <c r="B7" s="16"/>
      <c r="D7" s="22" t="s">
        <v>16</v>
      </c>
      <c r="K7" s="20" t="s">
        <v>1</v>
      </c>
      <c r="AK7" s="22" t="s">
        <v>17</v>
      </c>
      <c r="AN7" s="20" t="s">
        <v>1</v>
      </c>
      <c r="AR7" s="16"/>
      <c r="BS7" s="13" t="s">
        <v>7</v>
      </c>
    </row>
    <row r="8" spans="1:74" ht="12" customHeight="1">
      <c r="B8" s="16"/>
      <c r="D8" s="22" t="s">
        <v>18</v>
      </c>
      <c r="K8" s="20" t="s">
        <v>19</v>
      </c>
      <c r="AK8" s="22" t="s">
        <v>20</v>
      </c>
      <c r="AN8" s="152">
        <v>44986</v>
      </c>
      <c r="AR8" s="16"/>
      <c r="BS8" s="13" t="s">
        <v>7</v>
      </c>
    </row>
    <row r="9" spans="1:74" ht="14.45" customHeight="1">
      <c r="B9" s="16"/>
      <c r="AR9" s="16"/>
      <c r="BS9" s="13" t="s">
        <v>7</v>
      </c>
    </row>
    <row r="10" spans="1:74" ht="12" customHeight="1">
      <c r="B10" s="16"/>
      <c r="D10" s="22" t="s">
        <v>364</v>
      </c>
      <c r="AK10" s="22" t="s">
        <v>22</v>
      </c>
      <c r="AN10" s="20">
        <v>70994234</v>
      </c>
      <c r="AR10" s="16"/>
      <c r="BS10" s="13" t="s">
        <v>7</v>
      </c>
    </row>
    <row r="11" spans="1:74" ht="18.399999999999999" customHeight="1">
      <c r="B11" s="16"/>
      <c r="E11" s="20" t="s">
        <v>23</v>
      </c>
      <c r="AK11" s="22" t="s">
        <v>24</v>
      </c>
      <c r="AN11" s="20" t="s">
        <v>365</v>
      </c>
      <c r="AR11" s="16"/>
      <c r="BS11" s="13" t="s">
        <v>7</v>
      </c>
    </row>
    <row r="12" spans="1:74" ht="6.95" customHeight="1">
      <c r="B12" s="16"/>
      <c r="AR12" s="16"/>
      <c r="BS12" s="13" t="s">
        <v>7</v>
      </c>
    </row>
    <row r="13" spans="1:74" ht="12" customHeight="1">
      <c r="B13" s="16"/>
      <c r="D13" s="22" t="s">
        <v>25</v>
      </c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K13" s="22" t="s">
        <v>22</v>
      </c>
      <c r="AN13" s="173" t="s">
        <v>1</v>
      </c>
      <c r="AR13" s="16"/>
      <c r="BS13" s="13" t="s">
        <v>7</v>
      </c>
    </row>
    <row r="14" spans="1:74" ht="12.75">
      <c r="B14" s="16"/>
      <c r="E14" s="20" t="s">
        <v>23</v>
      </c>
      <c r="AK14" s="22" t="s">
        <v>24</v>
      </c>
      <c r="AN14" s="173" t="s">
        <v>1</v>
      </c>
      <c r="AR14" s="16"/>
      <c r="BS14" s="13" t="s">
        <v>7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/>
      <c r="AK16" s="22"/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23</v>
      </c>
      <c r="AK17" s="22"/>
      <c r="AN17" s="20" t="s">
        <v>1</v>
      </c>
      <c r="AR17" s="16"/>
      <c r="BS17" s="13" t="s">
        <v>4</v>
      </c>
    </row>
    <row r="18" spans="2:71" ht="6.95" customHeight="1">
      <c r="B18" s="16"/>
      <c r="AR18" s="16"/>
      <c r="BS18" s="13" t="s">
        <v>7</v>
      </c>
    </row>
    <row r="19" spans="2:71" ht="12" customHeight="1">
      <c r="B19" s="16"/>
      <c r="D19" s="22"/>
      <c r="AK19" s="22"/>
      <c r="AN19" s="20" t="s">
        <v>1</v>
      </c>
      <c r="AR19" s="16"/>
      <c r="BS19" s="13" t="s">
        <v>7</v>
      </c>
    </row>
    <row r="20" spans="2:71" ht="18.399999999999999" customHeight="1">
      <c r="B20" s="16"/>
      <c r="E20" s="20"/>
      <c r="AK20" s="22"/>
      <c r="AN20" s="20" t="s">
        <v>1</v>
      </c>
      <c r="AR20" s="16"/>
      <c r="BS20" s="13" t="s">
        <v>3</v>
      </c>
    </row>
    <row r="21" spans="2:71" ht="6.95" customHeight="1">
      <c r="B21" s="16"/>
      <c r="AR21" s="16"/>
    </row>
    <row r="22" spans="2:71" ht="12" customHeight="1">
      <c r="B22" s="16"/>
      <c r="D22" s="22" t="s">
        <v>28</v>
      </c>
      <c r="AR22" s="16"/>
    </row>
    <row r="23" spans="2:71" ht="47.45" customHeight="1">
      <c r="B23" s="16"/>
      <c r="E23" s="198" t="s">
        <v>366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ht="14.45" customHeight="1">
      <c r="B26" s="16"/>
      <c r="D26" s="25" t="s">
        <v>29</v>
      </c>
      <c r="AK26" s="199">
        <f>ROUND(AG94,2)</f>
        <v>0</v>
      </c>
      <c r="AL26" s="181"/>
      <c r="AM26" s="181"/>
      <c r="AN26" s="181"/>
      <c r="AO26" s="181"/>
      <c r="AR26" s="16"/>
    </row>
    <row r="27" spans="2:71" ht="12">
      <c r="B27" s="16"/>
      <c r="E27" s="27" t="s">
        <v>30</v>
      </c>
      <c r="AK27" s="200">
        <f>ROUND(AS94,2)</f>
        <v>0</v>
      </c>
      <c r="AL27" s="200"/>
      <c r="AM27" s="200"/>
      <c r="AN27" s="200"/>
      <c r="AO27" s="200"/>
      <c r="AR27" s="16"/>
    </row>
    <row r="28" spans="2:71" s="1" customFormat="1" ht="12">
      <c r="B28" s="29"/>
      <c r="E28" s="27" t="s">
        <v>31</v>
      </c>
      <c r="AK28" s="200">
        <f>ROUND(AT94,2)</f>
        <v>0</v>
      </c>
      <c r="AL28" s="200"/>
      <c r="AM28" s="200"/>
      <c r="AN28" s="200"/>
      <c r="AO28" s="200"/>
      <c r="AR28" s="29"/>
    </row>
    <row r="29" spans="2:71" s="1" customFormat="1" ht="14.45" customHeight="1">
      <c r="B29" s="29"/>
      <c r="D29" s="25" t="s">
        <v>32</v>
      </c>
      <c r="AK29" s="199">
        <f>ROUND(AG100, 2)</f>
        <v>0</v>
      </c>
      <c r="AL29" s="199"/>
      <c r="AM29" s="199"/>
      <c r="AN29" s="199"/>
      <c r="AO29" s="199"/>
      <c r="AR29" s="29"/>
    </row>
    <row r="30" spans="2:71" s="1" customFormat="1" ht="6.95" customHeight="1">
      <c r="B30" s="29"/>
      <c r="AR30" s="29"/>
    </row>
    <row r="31" spans="2:71" s="1" customFormat="1" ht="25.9" customHeight="1">
      <c r="B31" s="29"/>
      <c r="D31" s="30" t="s">
        <v>33</v>
      </c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201">
        <f>ROUND(AK26 + AK29, 2)</f>
        <v>0</v>
      </c>
      <c r="AL31" s="202"/>
      <c r="AM31" s="202"/>
      <c r="AN31" s="202"/>
      <c r="AO31" s="202"/>
      <c r="AR31" s="29"/>
    </row>
    <row r="32" spans="2:71" s="1" customFormat="1" ht="6.95" customHeight="1">
      <c r="B32" s="29"/>
      <c r="AR32" s="29"/>
    </row>
    <row r="33" spans="2:44" s="1" customFormat="1" ht="12.75">
      <c r="B33" s="29"/>
      <c r="L33" s="203" t="s">
        <v>34</v>
      </c>
      <c r="M33" s="203"/>
      <c r="N33" s="203"/>
      <c r="O33" s="203"/>
      <c r="P33" s="203"/>
      <c r="W33" s="203" t="s">
        <v>35</v>
      </c>
      <c r="X33" s="203"/>
      <c r="Y33" s="203"/>
      <c r="Z33" s="203"/>
      <c r="AA33" s="203"/>
      <c r="AB33" s="203"/>
      <c r="AC33" s="203"/>
      <c r="AD33" s="203"/>
      <c r="AE33" s="203"/>
      <c r="AK33" s="203" t="s">
        <v>36</v>
      </c>
      <c r="AL33" s="203"/>
      <c r="AM33" s="203"/>
      <c r="AN33" s="203"/>
      <c r="AO33" s="203"/>
      <c r="AR33" s="29"/>
    </row>
    <row r="34" spans="2:44" s="2" customFormat="1" ht="14.45" customHeight="1">
      <c r="B34" s="33"/>
      <c r="D34" s="22" t="s">
        <v>37</v>
      </c>
      <c r="F34" s="22" t="s">
        <v>38</v>
      </c>
      <c r="L34" s="184">
        <v>0.21</v>
      </c>
      <c r="M34" s="183"/>
      <c r="N34" s="183"/>
      <c r="O34" s="183"/>
      <c r="P34" s="183"/>
      <c r="W34" s="182">
        <f>ROUND(BB94 + SUM(CD100), 2)</f>
        <v>0</v>
      </c>
      <c r="X34" s="183"/>
      <c r="Y34" s="183"/>
      <c r="Z34" s="183"/>
      <c r="AA34" s="183"/>
      <c r="AB34" s="183"/>
      <c r="AC34" s="183"/>
      <c r="AD34" s="183"/>
      <c r="AE34" s="183"/>
      <c r="AK34" s="182">
        <f>ROUND(AX94 + SUM(BY100), 2)</f>
        <v>0</v>
      </c>
      <c r="AL34" s="183"/>
      <c r="AM34" s="183"/>
      <c r="AN34" s="183"/>
      <c r="AO34" s="183"/>
      <c r="AR34" s="33"/>
    </row>
    <row r="35" spans="2:44" s="2" customFormat="1" ht="14.45" customHeight="1">
      <c r="B35" s="33"/>
      <c r="F35" s="22" t="s">
        <v>39</v>
      </c>
      <c r="L35" s="184">
        <v>0.15</v>
      </c>
      <c r="M35" s="183"/>
      <c r="N35" s="183"/>
      <c r="O35" s="183"/>
      <c r="P35" s="183"/>
      <c r="W35" s="182">
        <f>ROUND(BC94 + SUM(CE100), 2)</f>
        <v>0</v>
      </c>
      <c r="X35" s="183"/>
      <c r="Y35" s="183"/>
      <c r="Z35" s="183"/>
      <c r="AA35" s="183"/>
      <c r="AB35" s="183"/>
      <c r="AC35" s="183"/>
      <c r="AD35" s="183"/>
      <c r="AE35" s="183"/>
      <c r="AK35" s="182">
        <f>ROUND(AY94 + SUM(BZ100), 2)</f>
        <v>0</v>
      </c>
      <c r="AL35" s="183"/>
      <c r="AM35" s="183"/>
      <c r="AN35" s="183"/>
      <c r="AO35" s="183"/>
      <c r="AR35" s="33"/>
    </row>
    <row r="36" spans="2:44" s="2" customFormat="1" ht="14.45" hidden="1" customHeight="1">
      <c r="B36" s="33"/>
      <c r="F36" s="22" t="s">
        <v>40</v>
      </c>
      <c r="L36" s="184">
        <v>0.21</v>
      </c>
      <c r="M36" s="183"/>
      <c r="N36" s="183"/>
      <c r="O36" s="183"/>
      <c r="P36" s="183"/>
      <c r="W36" s="182">
        <f>ROUND(BD94 + SUM(CF100), 2)</f>
        <v>0</v>
      </c>
      <c r="X36" s="183"/>
      <c r="Y36" s="183"/>
      <c r="Z36" s="183"/>
      <c r="AA36" s="183"/>
      <c r="AB36" s="183"/>
      <c r="AC36" s="183"/>
      <c r="AD36" s="183"/>
      <c r="AE36" s="183"/>
      <c r="AK36" s="182">
        <v>0</v>
      </c>
      <c r="AL36" s="183"/>
      <c r="AM36" s="183"/>
      <c r="AN36" s="183"/>
      <c r="AO36" s="183"/>
      <c r="AR36" s="33"/>
    </row>
    <row r="37" spans="2:44" s="2" customFormat="1" ht="14.45" hidden="1" customHeight="1">
      <c r="B37" s="33"/>
      <c r="F37" s="22" t="s">
        <v>41</v>
      </c>
      <c r="L37" s="184">
        <v>0.15</v>
      </c>
      <c r="M37" s="183"/>
      <c r="N37" s="183"/>
      <c r="O37" s="183"/>
      <c r="P37" s="183"/>
      <c r="W37" s="182">
        <f>ROUND(BE94 + SUM(CG100), 2)</f>
        <v>0</v>
      </c>
      <c r="X37" s="183"/>
      <c r="Y37" s="183"/>
      <c r="Z37" s="183"/>
      <c r="AA37" s="183"/>
      <c r="AB37" s="183"/>
      <c r="AC37" s="183"/>
      <c r="AD37" s="183"/>
      <c r="AE37" s="183"/>
      <c r="AK37" s="182">
        <v>0</v>
      </c>
      <c r="AL37" s="183"/>
      <c r="AM37" s="183"/>
      <c r="AN37" s="183"/>
      <c r="AO37" s="183"/>
      <c r="AR37" s="33"/>
    </row>
    <row r="38" spans="2:44" s="2" customFormat="1" ht="14.45" hidden="1" customHeight="1">
      <c r="B38" s="33"/>
      <c r="F38" s="22" t="s">
        <v>42</v>
      </c>
      <c r="L38" s="184">
        <v>0</v>
      </c>
      <c r="M38" s="183"/>
      <c r="N38" s="183"/>
      <c r="O38" s="183"/>
      <c r="P38" s="183"/>
      <c r="W38" s="182">
        <f>ROUND(BF94 + SUM(CH100), 2)</f>
        <v>0</v>
      </c>
      <c r="X38" s="183"/>
      <c r="Y38" s="183"/>
      <c r="Z38" s="183"/>
      <c r="AA38" s="183"/>
      <c r="AB38" s="183"/>
      <c r="AC38" s="183"/>
      <c r="AD38" s="183"/>
      <c r="AE38" s="183"/>
      <c r="AK38" s="182">
        <v>0</v>
      </c>
      <c r="AL38" s="183"/>
      <c r="AM38" s="183"/>
      <c r="AN38" s="183"/>
      <c r="AO38" s="183"/>
      <c r="AR38" s="33"/>
    </row>
    <row r="39" spans="2:44" s="1" customFormat="1" ht="6.95" customHeight="1">
      <c r="B39" s="29"/>
      <c r="AR39" s="29"/>
    </row>
    <row r="40" spans="2:44" s="1" customFormat="1" ht="25.9" customHeight="1">
      <c r="B40" s="29"/>
      <c r="C40" s="34"/>
      <c r="D40" s="35" t="s">
        <v>43</v>
      </c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7" t="s">
        <v>44</v>
      </c>
      <c r="U40" s="36"/>
      <c r="V40" s="36"/>
      <c r="W40" s="36"/>
      <c r="X40" s="188" t="s">
        <v>45</v>
      </c>
      <c r="Y40" s="186"/>
      <c r="Z40" s="186"/>
      <c r="AA40" s="186"/>
      <c r="AB40" s="186"/>
      <c r="AC40" s="36"/>
      <c r="AD40" s="36"/>
      <c r="AE40" s="36"/>
      <c r="AF40" s="36"/>
      <c r="AG40" s="36"/>
      <c r="AH40" s="36"/>
      <c r="AI40" s="36"/>
      <c r="AJ40" s="36"/>
      <c r="AK40" s="185">
        <f>SUM(AK31:AK38)</f>
        <v>0</v>
      </c>
      <c r="AL40" s="186"/>
      <c r="AM40" s="186"/>
      <c r="AN40" s="186"/>
      <c r="AO40" s="187"/>
      <c r="AP40" s="34"/>
      <c r="AQ40" s="34"/>
      <c r="AR40" s="29"/>
    </row>
    <row r="41" spans="2:44" s="1" customFormat="1" ht="6.95" customHeight="1">
      <c r="B41" s="29"/>
      <c r="AR41" s="29"/>
    </row>
    <row r="42" spans="2:44" s="1" customFormat="1" ht="14.45" customHeight="1">
      <c r="B42" s="29"/>
      <c r="AR42" s="29"/>
    </row>
    <row r="43" spans="2:44" ht="14.45" customHeight="1">
      <c r="B43" s="16"/>
      <c r="AR43" s="16"/>
    </row>
    <row r="44" spans="2:44" ht="14.45" customHeight="1">
      <c r="B44" s="16"/>
      <c r="AR44" s="16"/>
    </row>
    <row r="45" spans="2:44" ht="14.45" customHeight="1">
      <c r="B45" s="16"/>
      <c r="AR45" s="16"/>
    </row>
    <row r="46" spans="2:44" ht="14.45" customHeight="1">
      <c r="B46" s="16"/>
      <c r="AR46" s="16"/>
    </row>
    <row r="47" spans="2:44" ht="14.45" customHeight="1">
      <c r="B47" s="16"/>
      <c r="AR47" s="16"/>
    </row>
    <row r="48" spans="2:44" ht="14.45" customHeight="1">
      <c r="B48" s="16"/>
      <c r="AR48" s="16"/>
    </row>
    <row r="49" spans="2:44" s="1" customFormat="1" ht="14.45" customHeight="1">
      <c r="B49" s="29"/>
      <c r="D49" s="38" t="s">
        <v>46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47</v>
      </c>
      <c r="AI49" s="39"/>
      <c r="AJ49" s="39"/>
      <c r="AK49" s="39"/>
      <c r="AL49" s="39"/>
      <c r="AM49" s="39"/>
      <c r="AN49" s="39"/>
      <c r="AO49" s="39"/>
      <c r="AR49" s="29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9"/>
      <c r="D60" s="40" t="s">
        <v>48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49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48</v>
      </c>
      <c r="AI60" s="31"/>
      <c r="AJ60" s="31"/>
      <c r="AK60" s="31"/>
      <c r="AL60" s="31"/>
      <c r="AM60" s="40" t="s">
        <v>49</v>
      </c>
      <c r="AN60" s="31"/>
      <c r="AO60" s="31"/>
      <c r="AR60" s="29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9"/>
      <c r="D64" s="38" t="s">
        <v>50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51</v>
      </c>
      <c r="AI64" s="39"/>
      <c r="AJ64" s="39"/>
      <c r="AK64" s="39"/>
      <c r="AL64" s="39"/>
      <c r="AM64" s="39"/>
      <c r="AN64" s="39"/>
      <c r="AO64" s="39"/>
      <c r="AR64" s="29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9"/>
      <c r="D75" s="40" t="s">
        <v>48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49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48</v>
      </c>
      <c r="AI75" s="31"/>
      <c r="AJ75" s="31"/>
      <c r="AK75" s="31"/>
      <c r="AL75" s="31"/>
      <c r="AM75" s="40" t="s">
        <v>49</v>
      </c>
      <c r="AN75" s="31"/>
      <c r="AO75" s="31"/>
      <c r="AR75" s="29"/>
    </row>
    <row r="76" spans="2:44" s="1" customFormat="1">
      <c r="B76" s="29"/>
      <c r="AR76" s="29"/>
    </row>
    <row r="77" spans="2:44" s="1" customFormat="1" ht="6.9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1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1" s="1" customFormat="1" ht="24.95" customHeight="1">
      <c r="B82" s="29"/>
      <c r="C82" s="17" t="s">
        <v>52</v>
      </c>
      <c r="AR82" s="29"/>
    </row>
    <row r="83" spans="1:91" s="1" customFormat="1" ht="6.95" customHeight="1">
      <c r="B83" s="29"/>
      <c r="AR83" s="29"/>
    </row>
    <row r="84" spans="1:91" s="3" customFormat="1" ht="12" customHeight="1">
      <c r="B84" s="45"/>
      <c r="C84" s="22" t="s">
        <v>13</v>
      </c>
      <c r="L84" s="3" t="str">
        <f>K5</f>
        <v>VZ654230XX</v>
      </c>
      <c r="AR84" s="45"/>
    </row>
    <row r="85" spans="1:91" s="4" customFormat="1" ht="36.950000000000003" customHeight="1">
      <c r="B85" s="46"/>
      <c r="C85" s="47" t="s">
        <v>14</v>
      </c>
      <c r="L85" s="206" t="str">
        <f>K6</f>
        <v>Oprava TNS Vranov u Stříbra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R85" s="46"/>
    </row>
    <row r="86" spans="1:91" s="1" customFormat="1" ht="6.95" customHeight="1">
      <c r="B86" s="29"/>
      <c r="AR86" s="29"/>
    </row>
    <row r="87" spans="1:91" s="1" customFormat="1" ht="12" customHeight="1">
      <c r="B87" s="29"/>
      <c r="C87" s="22" t="s">
        <v>18</v>
      </c>
      <c r="L87" s="48" t="str">
        <f>IF(K8="","",K8)</f>
        <v>TNS Vranov</v>
      </c>
      <c r="AI87" s="22" t="s">
        <v>20</v>
      </c>
      <c r="AM87" s="208">
        <f>IF(AN8= "","",AN8)</f>
        <v>44986</v>
      </c>
      <c r="AN87" s="208"/>
      <c r="AR87" s="29"/>
    </row>
    <row r="88" spans="1:91" s="1" customFormat="1" ht="6.95" customHeight="1">
      <c r="B88" s="29"/>
      <c r="AR88" s="29"/>
    </row>
    <row r="89" spans="1:91" s="1" customFormat="1" ht="15.2" customHeight="1">
      <c r="B89" s="29"/>
      <c r="C89" s="22" t="s">
        <v>21</v>
      </c>
      <c r="L89" s="3" t="str">
        <f>IF(E11= "","",E11)</f>
        <v xml:space="preserve"> </v>
      </c>
      <c r="AI89" s="22" t="s">
        <v>26</v>
      </c>
      <c r="AM89" s="209" t="str">
        <f>IF(E17="","",E17)</f>
        <v xml:space="preserve"> </v>
      </c>
      <c r="AN89" s="210"/>
      <c r="AO89" s="210"/>
      <c r="AP89" s="210"/>
      <c r="AR89" s="29"/>
      <c r="AS89" s="211" t="s">
        <v>53</v>
      </c>
      <c r="AT89" s="212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1"/>
    </row>
    <row r="90" spans="1:91" s="1" customFormat="1" ht="15.2" customHeight="1">
      <c r="B90" s="29"/>
      <c r="C90" s="22" t="s">
        <v>25</v>
      </c>
      <c r="L90" s="3" t="str">
        <f>IF(E14="","",E14)</f>
        <v xml:space="preserve"> </v>
      </c>
      <c r="AI90" s="22" t="s">
        <v>27</v>
      </c>
      <c r="AM90" s="209" t="str">
        <f>IF(E20="","",E20)</f>
        <v/>
      </c>
      <c r="AN90" s="210"/>
      <c r="AO90" s="210"/>
      <c r="AP90" s="210"/>
      <c r="AR90" s="29"/>
      <c r="AS90" s="213"/>
      <c r="AT90" s="214"/>
      <c r="BF90" s="53"/>
    </row>
    <row r="91" spans="1:91" s="1" customFormat="1" ht="10.9" customHeight="1">
      <c r="B91" s="29"/>
      <c r="AR91" s="29"/>
      <c r="AS91" s="213"/>
      <c r="AT91" s="214"/>
      <c r="BF91" s="53"/>
    </row>
    <row r="92" spans="1:91" s="1" customFormat="1" ht="29.25" customHeight="1">
      <c r="B92" s="29"/>
      <c r="C92" s="215" t="s">
        <v>54</v>
      </c>
      <c r="D92" s="192"/>
      <c r="E92" s="192"/>
      <c r="F92" s="192"/>
      <c r="G92" s="192"/>
      <c r="H92" s="54"/>
      <c r="I92" s="191" t="s">
        <v>55</v>
      </c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216" t="s">
        <v>56</v>
      </c>
      <c r="AH92" s="192"/>
      <c r="AI92" s="192"/>
      <c r="AJ92" s="192"/>
      <c r="AK92" s="192"/>
      <c r="AL92" s="192"/>
      <c r="AM92" s="192"/>
      <c r="AN92" s="191" t="s">
        <v>57</v>
      </c>
      <c r="AO92" s="192"/>
      <c r="AP92" s="193"/>
      <c r="AQ92" s="55" t="s">
        <v>58</v>
      </c>
      <c r="AR92" s="29"/>
      <c r="AS92" s="56" t="s">
        <v>59</v>
      </c>
      <c r="AT92" s="57" t="s">
        <v>60</v>
      </c>
      <c r="AU92" s="57" t="s">
        <v>61</v>
      </c>
      <c r="AV92" s="57" t="s">
        <v>62</v>
      </c>
      <c r="AW92" s="57" t="s">
        <v>63</v>
      </c>
      <c r="AX92" s="57" t="s">
        <v>64</v>
      </c>
      <c r="AY92" s="57" t="s">
        <v>65</v>
      </c>
      <c r="AZ92" s="57" t="s">
        <v>66</v>
      </c>
      <c r="BA92" s="57" t="s">
        <v>67</v>
      </c>
      <c r="BB92" s="57" t="s">
        <v>68</v>
      </c>
      <c r="BC92" s="57" t="s">
        <v>69</v>
      </c>
      <c r="BD92" s="57" t="s">
        <v>70</v>
      </c>
      <c r="BE92" s="57" t="s">
        <v>71</v>
      </c>
      <c r="BF92" s="58" t="s">
        <v>72</v>
      </c>
    </row>
    <row r="93" spans="1:91" s="1" customFormat="1" ht="10.9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1"/>
    </row>
    <row r="94" spans="1:91" s="5" customFormat="1" ht="32.450000000000003" customHeight="1">
      <c r="B94" s="60"/>
      <c r="C94" s="61" t="s">
        <v>73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205">
        <f>ROUND(SUM(AG95:AG98),2)</f>
        <v>0</v>
      </c>
      <c r="AH94" s="205"/>
      <c r="AI94" s="205"/>
      <c r="AJ94" s="205"/>
      <c r="AK94" s="205"/>
      <c r="AL94" s="205"/>
      <c r="AM94" s="205"/>
      <c r="AN94" s="189">
        <f>SUM(AG94,AV94)</f>
        <v>0</v>
      </c>
      <c r="AO94" s="189"/>
      <c r="AP94" s="189"/>
      <c r="AQ94" s="64" t="s">
        <v>1</v>
      </c>
      <c r="AR94" s="60"/>
      <c r="AS94" s="65">
        <f>ROUND(SUM(AS95:AS98),2)</f>
        <v>0</v>
      </c>
      <c r="AT94" s="66">
        <f>ROUND(SUM(AT95:AT98),2)</f>
        <v>0</v>
      </c>
      <c r="AU94" s="67">
        <f>ROUND(SUM(AU95:AU98),2)</f>
        <v>0</v>
      </c>
      <c r="AV94" s="67">
        <f>ROUND(SUM(AX94:AY94),2)</f>
        <v>0</v>
      </c>
      <c r="AW94" s="68">
        <f>ROUND(SUM(AW95:AW98),5)</f>
        <v>98.33</v>
      </c>
      <c r="AX94" s="67">
        <f>ROUND(BB94*L34,2)</f>
        <v>0</v>
      </c>
      <c r="AY94" s="67">
        <f>ROUND(BC94*L35,2)</f>
        <v>0</v>
      </c>
      <c r="AZ94" s="67">
        <f>ROUND(BD94*L34,2)</f>
        <v>0</v>
      </c>
      <c r="BA94" s="67">
        <f>ROUND(BE94*L35,2)</f>
        <v>0</v>
      </c>
      <c r="BB94" s="67">
        <f>ROUND(SUM(BB95:BB98),2)</f>
        <v>0</v>
      </c>
      <c r="BC94" s="67">
        <f>ROUND(SUM(BC95:BC98),2)</f>
        <v>0</v>
      </c>
      <c r="BD94" s="67">
        <f>ROUND(SUM(BD95:BD98),2)</f>
        <v>0</v>
      </c>
      <c r="BE94" s="67">
        <f>ROUND(SUM(BE95:BE98),2)</f>
        <v>0</v>
      </c>
      <c r="BF94" s="69">
        <f>ROUND(SUM(BF95:BF98),2)</f>
        <v>0</v>
      </c>
      <c r="BS94" s="70" t="s">
        <v>74</v>
      </c>
      <c r="BT94" s="70" t="s">
        <v>75</v>
      </c>
      <c r="BU94" s="71" t="s">
        <v>76</v>
      </c>
      <c r="BV94" s="70" t="s">
        <v>77</v>
      </c>
      <c r="BW94" s="70" t="s">
        <v>5</v>
      </c>
      <c r="BX94" s="70" t="s">
        <v>78</v>
      </c>
      <c r="CL94" s="70" t="s">
        <v>1</v>
      </c>
    </row>
    <row r="95" spans="1:91" s="6" customFormat="1" ht="16.5" customHeight="1">
      <c r="A95" s="72" t="s">
        <v>79</v>
      </c>
      <c r="B95" s="73"/>
      <c r="C95" s="74"/>
      <c r="D95" s="204" t="s">
        <v>80</v>
      </c>
      <c r="E95" s="204"/>
      <c r="F95" s="204"/>
      <c r="G95" s="204"/>
      <c r="H95" s="204"/>
      <c r="I95" s="75"/>
      <c r="J95" s="204" t="s">
        <v>81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194">
        <f>'S01 - Revize trakčního tr...'!K34</f>
        <v>0</v>
      </c>
      <c r="AH95" s="195"/>
      <c r="AI95" s="195"/>
      <c r="AJ95" s="195"/>
      <c r="AK95" s="195"/>
      <c r="AL95" s="195"/>
      <c r="AM95" s="195"/>
      <c r="AN95" s="194">
        <f>SUM(AG95,AV95)</f>
        <v>0</v>
      </c>
      <c r="AO95" s="195"/>
      <c r="AP95" s="195"/>
      <c r="AQ95" s="76" t="s">
        <v>82</v>
      </c>
      <c r="AR95" s="73"/>
      <c r="AS95" s="77">
        <f>'S01 - Revize trakčního tr...'!K31</f>
        <v>0</v>
      </c>
      <c r="AT95" s="78">
        <f>'S01 - Revize trakčního tr...'!K32</f>
        <v>0</v>
      </c>
      <c r="AU95" s="78">
        <v>0</v>
      </c>
      <c r="AV95" s="78">
        <f>ROUND(SUM(AX95:AY95),2)</f>
        <v>0</v>
      </c>
      <c r="AW95" s="79">
        <f>'S01 - Revize trakčního tr...'!T122</f>
        <v>0</v>
      </c>
      <c r="AX95" s="78">
        <f>'S01 - Revize trakčního tr...'!K37</f>
        <v>0</v>
      </c>
      <c r="AY95" s="78">
        <f>'S01 - Revize trakčního tr...'!K38</f>
        <v>0</v>
      </c>
      <c r="AZ95" s="78">
        <f>'S01 - Revize trakčního tr...'!K39</f>
        <v>0</v>
      </c>
      <c r="BA95" s="78">
        <f>'S01 - Revize trakčního tr...'!K40</f>
        <v>0</v>
      </c>
      <c r="BB95" s="78">
        <f>'S01 - Revize trakčního tr...'!F37</f>
        <v>0</v>
      </c>
      <c r="BC95" s="78">
        <f>'S01 - Revize trakčního tr...'!F38</f>
        <v>0</v>
      </c>
      <c r="BD95" s="78">
        <f>'S01 - Revize trakčního tr...'!F39</f>
        <v>0</v>
      </c>
      <c r="BE95" s="78">
        <f>'S01 - Revize trakčního tr...'!F40</f>
        <v>0</v>
      </c>
      <c r="BF95" s="80">
        <f>'S01 - Revize trakčního tr...'!F41</f>
        <v>0</v>
      </c>
      <c r="BT95" s="81" t="s">
        <v>83</v>
      </c>
      <c r="BV95" s="81" t="s">
        <v>77</v>
      </c>
      <c r="BW95" s="81" t="s">
        <v>84</v>
      </c>
      <c r="BX95" s="81" t="s">
        <v>5</v>
      </c>
      <c r="CL95" s="81" t="s">
        <v>1</v>
      </c>
      <c r="CM95" s="81" t="s">
        <v>85</v>
      </c>
    </row>
    <row r="96" spans="1:91" s="6" customFormat="1" ht="16.5" customHeight="1">
      <c r="A96" s="72" t="s">
        <v>79</v>
      </c>
      <c r="B96" s="73"/>
      <c r="C96" s="74"/>
      <c r="D96" s="204" t="s">
        <v>86</v>
      </c>
      <c r="E96" s="204"/>
      <c r="F96" s="204"/>
      <c r="G96" s="204"/>
      <c r="H96" s="204"/>
      <c r="I96" s="75"/>
      <c r="J96" s="204" t="s">
        <v>87</v>
      </c>
      <c r="K96" s="204"/>
      <c r="L96" s="204"/>
      <c r="M96" s="204"/>
      <c r="N96" s="204"/>
      <c r="O96" s="204"/>
      <c r="P96" s="204"/>
      <c r="Q96" s="204"/>
      <c r="R96" s="204"/>
      <c r="S96" s="204"/>
      <c r="T96" s="204"/>
      <c r="U96" s="204"/>
      <c r="V96" s="204"/>
      <c r="W96" s="204"/>
      <c r="X96" s="204"/>
      <c r="Y96" s="204"/>
      <c r="Z96" s="204"/>
      <c r="AA96" s="204"/>
      <c r="AB96" s="204"/>
      <c r="AC96" s="204"/>
      <c r="AD96" s="204"/>
      <c r="AE96" s="204"/>
      <c r="AF96" s="204"/>
      <c r="AG96" s="194">
        <f>'S03 - Oprava ochran R110kV'!K34</f>
        <v>0</v>
      </c>
      <c r="AH96" s="195"/>
      <c r="AI96" s="195"/>
      <c r="AJ96" s="195"/>
      <c r="AK96" s="195"/>
      <c r="AL96" s="195"/>
      <c r="AM96" s="195"/>
      <c r="AN96" s="194">
        <f>SUM(AG96,AV96)</f>
        <v>0</v>
      </c>
      <c r="AO96" s="195"/>
      <c r="AP96" s="195"/>
      <c r="AQ96" s="76" t="s">
        <v>82</v>
      </c>
      <c r="AR96" s="73"/>
      <c r="AS96" s="77">
        <f>'S03 - Oprava ochran R110kV'!K31</f>
        <v>0</v>
      </c>
      <c r="AT96" s="78">
        <f>'S03 - Oprava ochran R110kV'!K32</f>
        <v>0</v>
      </c>
      <c r="AU96" s="78">
        <v>0</v>
      </c>
      <c r="AV96" s="78">
        <f>ROUND(SUM(AX96:AY96),2)</f>
        <v>0</v>
      </c>
      <c r="AW96" s="79">
        <f>'S03 - Oprava ochran R110kV'!T122</f>
        <v>0</v>
      </c>
      <c r="AX96" s="78">
        <f>'S03 - Oprava ochran R110kV'!K37</f>
        <v>0</v>
      </c>
      <c r="AY96" s="78">
        <f>'S03 - Oprava ochran R110kV'!K38</f>
        <v>0</v>
      </c>
      <c r="AZ96" s="78">
        <f>'S03 - Oprava ochran R110kV'!K39</f>
        <v>0</v>
      </c>
      <c r="BA96" s="78">
        <f>'S03 - Oprava ochran R110kV'!K40</f>
        <v>0</v>
      </c>
      <c r="BB96" s="78">
        <f>'S03 - Oprava ochran R110kV'!F37</f>
        <v>0</v>
      </c>
      <c r="BC96" s="78">
        <f>'S03 - Oprava ochran R110kV'!F38</f>
        <v>0</v>
      </c>
      <c r="BD96" s="78">
        <f>'S03 - Oprava ochran R110kV'!F39</f>
        <v>0</v>
      </c>
      <c r="BE96" s="78">
        <f>'S03 - Oprava ochran R110kV'!F40</f>
        <v>0</v>
      </c>
      <c r="BF96" s="80">
        <f>'S03 - Oprava ochran R110kV'!F41</f>
        <v>0</v>
      </c>
      <c r="BT96" s="81" t="s">
        <v>83</v>
      </c>
      <c r="BV96" s="81" t="s">
        <v>77</v>
      </c>
      <c r="BW96" s="81" t="s">
        <v>88</v>
      </c>
      <c r="BX96" s="81" t="s">
        <v>5</v>
      </c>
      <c r="CL96" s="81" t="s">
        <v>1</v>
      </c>
      <c r="CM96" s="81" t="s">
        <v>85</v>
      </c>
    </row>
    <row r="97" spans="1:91" s="6" customFormat="1" ht="16.5" customHeight="1">
      <c r="A97" s="72" t="s">
        <v>79</v>
      </c>
      <c r="B97" s="73"/>
      <c r="C97" s="74"/>
      <c r="D97" s="204" t="s">
        <v>89</v>
      </c>
      <c r="E97" s="204"/>
      <c r="F97" s="204"/>
      <c r="G97" s="204"/>
      <c r="H97" s="204"/>
      <c r="I97" s="75"/>
      <c r="J97" s="204" t="s">
        <v>90</v>
      </c>
      <c r="K97" s="204"/>
      <c r="L97" s="204"/>
      <c r="M97" s="204"/>
      <c r="N97" s="204"/>
      <c r="O97" s="204"/>
      <c r="P97" s="204"/>
      <c r="Q97" s="204"/>
      <c r="R97" s="204"/>
      <c r="S97" s="204"/>
      <c r="T97" s="204"/>
      <c r="U97" s="204"/>
      <c r="V97" s="204"/>
      <c r="W97" s="204"/>
      <c r="X97" s="204"/>
      <c r="Y97" s="204"/>
      <c r="Z97" s="204"/>
      <c r="AA97" s="204"/>
      <c r="AB97" s="204"/>
      <c r="AC97" s="204"/>
      <c r="AD97" s="204"/>
      <c r="AE97" s="204"/>
      <c r="AF97" s="204"/>
      <c r="AG97" s="194">
        <f>'S04 - VON'!K34</f>
        <v>0</v>
      </c>
      <c r="AH97" s="195"/>
      <c r="AI97" s="195"/>
      <c r="AJ97" s="195"/>
      <c r="AK97" s="195"/>
      <c r="AL97" s="195"/>
      <c r="AM97" s="195"/>
      <c r="AN97" s="194">
        <f>SUM(AG97,AV97)</f>
        <v>0</v>
      </c>
      <c r="AO97" s="195"/>
      <c r="AP97" s="195"/>
      <c r="AQ97" s="76" t="s">
        <v>82</v>
      </c>
      <c r="AR97" s="73"/>
      <c r="AS97" s="77">
        <f>'S04 - VON'!K31</f>
        <v>0</v>
      </c>
      <c r="AT97" s="78">
        <f>'S04 - VON'!K32</f>
        <v>0</v>
      </c>
      <c r="AU97" s="78">
        <v>0</v>
      </c>
      <c r="AV97" s="78">
        <f>ROUND(SUM(AX97:AY97),2)</f>
        <v>0</v>
      </c>
      <c r="AW97" s="79">
        <f>'S04 - VON'!T121</f>
        <v>0</v>
      </c>
      <c r="AX97" s="78">
        <f>'S04 - VON'!K37</f>
        <v>0</v>
      </c>
      <c r="AY97" s="78">
        <f>'S04 - VON'!K38</f>
        <v>0</v>
      </c>
      <c r="AZ97" s="78">
        <f>'S04 - VON'!K39</f>
        <v>0</v>
      </c>
      <c r="BA97" s="78">
        <f>'S04 - VON'!K40</f>
        <v>0</v>
      </c>
      <c r="BB97" s="78">
        <f>'S04 - VON'!F37</f>
        <v>0</v>
      </c>
      <c r="BC97" s="78">
        <f>'S04 - VON'!F38</f>
        <v>0</v>
      </c>
      <c r="BD97" s="78">
        <f>'S04 - VON'!F39</f>
        <v>0</v>
      </c>
      <c r="BE97" s="78">
        <f>'S04 - VON'!F40</f>
        <v>0</v>
      </c>
      <c r="BF97" s="80">
        <f>'S04 - VON'!F41</f>
        <v>0</v>
      </c>
      <c r="BT97" s="81" t="s">
        <v>83</v>
      </c>
      <c r="BV97" s="81" t="s">
        <v>77</v>
      </c>
      <c r="BW97" s="81" t="s">
        <v>91</v>
      </c>
      <c r="BX97" s="81" t="s">
        <v>5</v>
      </c>
      <c r="CL97" s="81" t="s">
        <v>1</v>
      </c>
      <c r="CM97" s="81" t="s">
        <v>85</v>
      </c>
    </row>
    <row r="98" spans="1:91" s="6" customFormat="1" ht="16.5" customHeight="1">
      <c r="A98" s="72" t="s">
        <v>79</v>
      </c>
      <c r="B98" s="73"/>
      <c r="C98" s="74"/>
      <c r="D98" s="204" t="s">
        <v>92</v>
      </c>
      <c r="E98" s="204"/>
      <c r="F98" s="204"/>
      <c r="G98" s="204"/>
      <c r="H98" s="204"/>
      <c r="I98" s="75"/>
      <c r="J98" s="204" t="s">
        <v>93</v>
      </c>
      <c r="K98" s="204"/>
      <c r="L98" s="204"/>
      <c r="M98" s="204"/>
      <c r="N98" s="204"/>
      <c r="O98" s="204"/>
      <c r="P98" s="204"/>
      <c r="Q98" s="204"/>
      <c r="R98" s="204"/>
      <c r="S98" s="204"/>
      <c r="T98" s="204"/>
      <c r="U98" s="204"/>
      <c r="V98" s="204"/>
      <c r="W98" s="204"/>
      <c r="X98" s="204"/>
      <c r="Y98" s="204"/>
      <c r="Z98" s="204"/>
      <c r="AA98" s="204"/>
      <c r="AB98" s="204"/>
      <c r="AC98" s="204"/>
      <c r="AD98" s="204"/>
      <c r="AE98" s="204"/>
      <c r="AF98" s="204"/>
      <c r="AG98" s="194">
        <f>'S02 - Nátěry a instalace'!K34</f>
        <v>0</v>
      </c>
      <c r="AH98" s="195"/>
      <c r="AI98" s="195"/>
      <c r="AJ98" s="195"/>
      <c r="AK98" s="195"/>
      <c r="AL98" s="195"/>
      <c r="AM98" s="195"/>
      <c r="AN98" s="194">
        <f>SUM(AG98,AV98)</f>
        <v>0</v>
      </c>
      <c r="AO98" s="195"/>
      <c r="AP98" s="195"/>
      <c r="AQ98" s="76" t="s">
        <v>82</v>
      </c>
      <c r="AR98" s="73"/>
      <c r="AS98" s="82">
        <f>'S02 - Nátěry a instalace'!K31</f>
        <v>0</v>
      </c>
      <c r="AT98" s="83">
        <f>'S02 - Nátěry a instalace'!K32</f>
        <v>0</v>
      </c>
      <c r="AU98" s="83">
        <v>0</v>
      </c>
      <c r="AV98" s="83">
        <f>ROUND(SUM(AX98:AY98),2)</f>
        <v>0</v>
      </c>
      <c r="AW98" s="84">
        <f>'S02 - Nátěry a instalace'!T123</f>
        <v>98.329999999999984</v>
      </c>
      <c r="AX98" s="83">
        <f>'S02 - Nátěry a instalace'!K37</f>
        <v>0</v>
      </c>
      <c r="AY98" s="83">
        <f>'S02 - Nátěry a instalace'!K38</f>
        <v>0</v>
      </c>
      <c r="AZ98" s="83">
        <f>'S02 - Nátěry a instalace'!K39</f>
        <v>0</v>
      </c>
      <c r="BA98" s="83">
        <f>'S02 - Nátěry a instalace'!K40</f>
        <v>0</v>
      </c>
      <c r="BB98" s="83">
        <f>'S02 - Nátěry a instalace'!F37</f>
        <v>0</v>
      </c>
      <c r="BC98" s="83">
        <f>'S02 - Nátěry a instalace'!F38</f>
        <v>0</v>
      </c>
      <c r="BD98" s="83">
        <f>'S02 - Nátěry a instalace'!F39</f>
        <v>0</v>
      </c>
      <c r="BE98" s="83">
        <f>'S02 - Nátěry a instalace'!F40</f>
        <v>0</v>
      </c>
      <c r="BF98" s="85">
        <f>'S02 - Nátěry a instalace'!F41</f>
        <v>0</v>
      </c>
      <c r="BT98" s="81" t="s">
        <v>83</v>
      </c>
      <c r="BV98" s="81" t="s">
        <v>77</v>
      </c>
      <c r="BW98" s="81" t="s">
        <v>94</v>
      </c>
      <c r="BX98" s="81" t="s">
        <v>5</v>
      </c>
      <c r="CL98" s="81" t="s">
        <v>1</v>
      </c>
      <c r="CM98" s="81" t="s">
        <v>85</v>
      </c>
    </row>
    <row r="99" spans="1:91">
      <c r="B99" s="16"/>
      <c r="AR99" s="16"/>
    </row>
    <row r="100" spans="1:91" s="1" customFormat="1" ht="30" customHeight="1">
      <c r="B100" s="29"/>
      <c r="C100" s="61" t="s">
        <v>95</v>
      </c>
      <c r="AG100" s="189">
        <v>0</v>
      </c>
      <c r="AH100" s="189"/>
      <c r="AI100" s="189"/>
      <c r="AJ100" s="189"/>
      <c r="AK100" s="189"/>
      <c r="AL100" s="189"/>
      <c r="AM100" s="189"/>
      <c r="AN100" s="189">
        <v>0</v>
      </c>
      <c r="AO100" s="189"/>
      <c r="AP100" s="189"/>
      <c r="AQ100" s="86"/>
      <c r="AR100" s="29"/>
      <c r="AS100" s="56" t="s">
        <v>96</v>
      </c>
      <c r="AT100" s="57" t="s">
        <v>97</v>
      </c>
      <c r="AU100" s="57" t="s">
        <v>37</v>
      </c>
      <c r="AV100" s="58" t="s">
        <v>62</v>
      </c>
    </row>
    <row r="101" spans="1:91" s="1" customFormat="1" ht="10.9" customHeight="1">
      <c r="B101" s="29"/>
      <c r="AR101" s="29"/>
    </row>
    <row r="102" spans="1:91" s="1" customFormat="1" ht="30" customHeight="1">
      <c r="B102" s="29"/>
      <c r="C102" s="87" t="s">
        <v>98</v>
      </c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88"/>
      <c r="S102" s="88"/>
      <c r="T102" s="88"/>
      <c r="U102" s="8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190">
        <f>ROUND(AG94 + AG100, 2)</f>
        <v>0</v>
      </c>
      <c r="AH102" s="190"/>
      <c r="AI102" s="190"/>
      <c r="AJ102" s="190"/>
      <c r="AK102" s="190"/>
      <c r="AL102" s="190"/>
      <c r="AM102" s="190"/>
      <c r="AN102" s="190">
        <f>ROUND(AN94 + AN100, 2)</f>
        <v>0</v>
      </c>
      <c r="AO102" s="190"/>
      <c r="AP102" s="190"/>
      <c r="AQ102" s="88"/>
      <c r="AR102" s="29"/>
    </row>
    <row r="103" spans="1:91" s="1" customFormat="1" ht="6.95" customHeight="1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29"/>
    </row>
  </sheetData>
  <sheetProtection algorithmName="SHA-512" hashValue="Tfzz+VGF0QPIeREUkR6EqZRKEtDIs3crS6NK8sjtGg+fAN2zMgJ4uZJ5Hfzob08xD0ResnAHLMmB7/o3SiHJpQ==" saltValue="uTJ3eE7zzKaWGl9C+oFCNA==" spinCount="100000" sheet="1" objects="1" scenarios="1"/>
  <mergeCells count="60">
    <mergeCell ref="AM89:AP89"/>
    <mergeCell ref="AS89:AT91"/>
    <mergeCell ref="AM90:AP90"/>
    <mergeCell ref="C92:G92"/>
    <mergeCell ref="AG92:AM92"/>
    <mergeCell ref="I92:AF92"/>
    <mergeCell ref="L33:P33"/>
    <mergeCell ref="W34:AE34"/>
    <mergeCell ref="AK35:AO35"/>
    <mergeCell ref="L85:AJ85"/>
    <mergeCell ref="AM87:AN87"/>
    <mergeCell ref="D98:H98"/>
    <mergeCell ref="J98:AF98"/>
    <mergeCell ref="AG94:AM94"/>
    <mergeCell ref="AN94:AP94"/>
    <mergeCell ref="AG96:AM96"/>
    <mergeCell ref="J96:AF96"/>
    <mergeCell ref="D96:H96"/>
    <mergeCell ref="AN96:AP96"/>
    <mergeCell ref="AN97:AP97"/>
    <mergeCell ref="J97:AF97"/>
    <mergeCell ref="D97:H97"/>
    <mergeCell ref="AG97:AM97"/>
    <mergeCell ref="J95:AF95"/>
    <mergeCell ref="D95:H95"/>
    <mergeCell ref="AG95:AM95"/>
    <mergeCell ref="AK28:AO28"/>
    <mergeCell ref="AK29:AO29"/>
    <mergeCell ref="AK31:AO31"/>
    <mergeCell ref="AK33:AO33"/>
    <mergeCell ref="W33:AE33"/>
    <mergeCell ref="K5:AJ5"/>
    <mergeCell ref="K6:AJ6"/>
    <mergeCell ref="E23:AN23"/>
    <mergeCell ref="AK26:AO26"/>
    <mergeCell ref="AK27:AO27"/>
    <mergeCell ref="AG100:AM100"/>
    <mergeCell ref="AN100:AP100"/>
    <mergeCell ref="AG102:AM102"/>
    <mergeCell ref="AN102:AP102"/>
    <mergeCell ref="AN92:AP92"/>
    <mergeCell ref="AN95:AP95"/>
    <mergeCell ref="AN98:AP98"/>
    <mergeCell ref="AG98:AM98"/>
    <mergeCell ref="AR2:BG2"/>
    <mergeCell ref="AK38:AO38"/>
    <mergeCell ref="L38:P38"/>
    <mergeCell ref="W38:AE38"/>
    <mergeCell ref="AK40:AO40"/>
    <mergeCell ref="X40:AB40"/>
    <mergeCell ref="L36:P36"/>
    <mergeCell ref="AK36:AO36"/>
    <mergeCell ref="W36:AE36"/>
    <mergeCell ref="L37:P37"/>
    <mergeCell ref="AK37:AO37"/>
    <mergeCell ref="W37:AE37"/>
    <mergeCell ref="L34:P34"/>
    <mergeCell ref="AK34:AO34"/>
    <mergeCell ref="L35:P35"/>
    <mergeCell ref="W35:AE35"/>
  </mergeCells>
  <hyperlinks>
    <hyperlink ref="A95" location="'S01 - Revize trakčního tr...'!C2" display="/" xr:uid="{00000000-0004-0000-0000-000000000000}"/>
    <hyperlink ref="A96" location="'S03 - Oprava ochran R110kV'!C2" display="/" xr:uid="{00000000-0004-0000-0000-000001000000}"/>
    <hyperlink ref="A97" location="'S04 - VON'!C2" display="/" xr:uid="{00000000-0004-0000-0000-000002000000}"/>
    <hyperlink ref="A98" location="'S02 - Nátěry a instalace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4"/>
  <sheetViews>
    <sheetView showGridLines="0" workbookViewId="0">
      <selection activeCell="J153" sqref="J15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17.83203125" customWidth="1"/>
    <col min="11" max="11" width="22.1640625" customWidth="1"/>
    <col min="12" max="12" width="0.1640625" hidden="1" customWidth="1"/>
    <col min="13" max="13" width="11.5" hidden="1" customWidth="1"/>
    <col min="14" max="14" width="10.83203125" hidden="1" customWidth="1"/>
    <col min="15" max="15" width="9.33203125" hidden="1" customWidth="1"/>
    <col min="16" max="16" width="0.1640625" customWidth="1"/>
    <col min="17" max="17" width="15.5" hidden="1" customWidth="1"/>
    <col min="18" max="18" width="10.6640625" hidden="1" customWidth="1"/>
    <col min="19" max="19" width="0.1640625" hidden="1" customWidth="1"/>
    <col min="20" max="20" width="8.83203125" hidden="1" customWidth="1"/>
    <col min="21" max="21" width="0.1640625" hidden="1" customWidth="1"/>
    <col min="22" max="22" width="6.83203125" hidden="1" customWidth="1"/>
    <col min="23" max="23" width="3" hidden="1" customWidth="1"/>
    <col min="24" max="24" width="0.1640625" customWidth="1"/>
    <col min="25" max="25" width="7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180" t="s">
        <v>6</v>
      </c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T2" s="13" t="s">
        <v>84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85</v>
      </c>
    </row>
    <row r="4" spans="2:46" ht="24.95" customHeight="1">
      <c r="B4" s="16"/>
      <c r="D4" s="17" t="s">
        <v>99</v>
      </c>
      <c r="M4" s="16"/>
      <c r="N4" s="90" t="s">
        <v>11</v>
      </c>
      <c r="AT4" s="13" t="s">
        <v>3</v>
      </c>
    </row>
    <row r="5" spans="2:46" ht="6.95" customHeight="1">
      <c r="B5" s="16"/>
      <c r="M5" s="16"/>
    </row>
    <row r="6" spans="2:46" ht="12" customHeight="1">
      <c r="B6" s="16"/>
      <c r="D6" s="22" t="s">
        <v>14</v>
      </c>
      <c r="M6" s="16"/>
    </row>
    <row r="7" spans="2:46" ht="16.5" customHeight="1">
      <c r="B7" s="16"/>
      <c r="E7" s="218" t="str">
        <f>'Rekapitulace stavby'!K6</f>
        <v>Oprava TNS Vranov u Stříbra</v>
      </c>
      <c r="F7" s="219"/>
      <c r="G7" s="219"/>
      <c r="H7" s="219"/>
      <c r="M7" s="16"/>
    </row>
    <row r="8" spans="2:46" s="1" customFormat="1" ht="12" customHeight="1">
      <c r="B8" s="29"/>
      <c r="D8" s="22" t="s">
        <v>100</v>
      </c>
      <c r="M8" s="29"/>
    </row>
    <row r="9" spans="2:46" s="1" customFormat="1" ht="16.5" customHeight="1">
      <c r="B9" s="29"/>
      <c r="E9" s="206" t="s">
        <v>101</v>
      </c>
      <c r="F9" s="217"/>
      <c r="G9" s="217"/>
      <c r="H9" s="217"/>
      <c r="M9" s="29"/>
    </row>
    <row r="10" spans="2:46" s="1" customFormat="1">
      <c r="B10" s="29"/>
      <c r="M10" s="29"/>
    </row>
    <row r="11" spans="2:46" s="1" customFormat="1" ht="12" customHeight="1">
      <c r="B11" s="29"/>
      <c r="D11" s="22" t="s">
        <v>16</v>
      </c>
      <c r="F11" s="20" t="s">
        <v>1</v>
      </c>
      <c r="I11" s="22" t="s">
        <v>17</v>
      </c>
      <c r="J11" s="20" t="s">
        <v>1</v>
      </c>
      <c r="M11" s="29"/>
    </row>
    <row r="12" spans="2:46" s="1" customFormat="1" ht="12" customHeight="1">
      <c r="B12" s="29"/>
      <c r="D12" s="22" t="s">
        <v>18</v>
      </c>
      <c r="F12" s="20" t="s">
        <v>19</v>
      </c>
      <c r="I12" s="22" t="s">
        <v>20</v>
      </c>
      <c r="J12" s="49">
        <f>'Rekapitulace stavby'!AN8</f>
        <v>44986</v>
      </c>
      <c r="M12" s="29"/>
    </row>
    <row r="13" spans="2:46" s="1" customFormat="1" ht="10.9" customHeight="1">
      <c r="B13" s="29"/>
      <c r="M13" s="29"/>
    </row>
    <row r="14" spans="2:46" s="1" customFormat="1" ht="12" customHeight="1">
      <c r="B14" s="29"/>
      <c r="D14" s="22" t="s">
        <v>364</v>
      </c>
      <c r="I14" s="22" t="s">
        <v>22</v>
      </c>
      <c r="J14" s="20">
        <f>IF('Rekapitulace stavby'!AN10="","",'Rekapitulace stavby'!AN10)</f>
        <v>70994234</v>
      </c>
      <c r="M14" s="29"/>
    </row>
    <row r="15" spans="2:46" s="1" customFormat="1" ht="18" customHeight="1">
      <c r="B15" s="29"/>
      <c r="E15" s="20" t="str">
        <f>IF('Rekapitulace stavby'!E11="","",'Rekapitulace stavby'!E11)</f>
        <v xml:space="preserve"> </v>
      </c>
      <c r="I15" s="22" t="s">
        <v>24</v>
      </c>
      <c r="J15" s="20" t="str">
        <f>IF('Rekapitulace stavby'!AN11="","",'Rekapitulace stavby'!AN11)</f>
        <v>CZ70994234</v>
      </c>
      <c r="M15" s="29"/>
    </row>
    <row r="16" spans="2:46" s="1" customFormat="1" ht="6.95" customHeight="1">
      <c r="B16" s="29"/>
      <c r="M16" s="29"/>
    </row>
    <row r="17" spans="2:13" s="1" customFormat="1" ht="12" customHeight="1">
      <c r="B17" s="29"/>
      <c r="D17" s="22" t="s">
        <v>25</v>
      </c>
      <c r="E17" s="172"/>
      <c r="F17" s="172"/>
      <c r="G17" s="172"/>
      <c r="H17" s="172"/>
      <c r="I17" s="22" t="s">
        <v>22</v>
      </c>
      <c r="J17" s="173" t="str">
        <f>'Rekapitulace stavby'!AN13</f>
        <v/>
      </c>
      <c r="M17" s="29"/>
    </row>
    <row r="18" spans="2:13" s="1" customFormat="1" ht="18" customHeight="1">
      <c r="B18" s="29"/>
      <c r="E18" s="196" t="str">
        <f>'Rekapitulace stavby'!E14</f>
        <v xml:space="preserve"> </v>
      </c>
      <c r="F18" s="196"/>
      <c r="G18" s="196"/>
      <c r="H18" s="196"/>
      <c r="I18" s="22" t="s">
        <v>24</v>
      </c>
      <c r="J18" s="173" t="str">
        <f>'Rekapitulace stavby'!AN14</f>
        <v/>
      </c>
      <c r="M18" s="29"/>
    </row>
    <row r="19" spans="2:13" s="1" customFormat="1" ht="6.95" customHeight="1">
      <c r="B19" s="29"/>
      <c r="M19" s="29"/>
    </row>
    <row r="20" spans="2:13" s="1" customFormat="1" ht="12" customHeight="1">
      <c r="B20" s="29"/>
      <c r="D20" s="22"/>
      <c r="I20" s="22"/>
      <c r="J20" s="20" t="str">
        <f>IF('Rekapitulace stavby'!AN16="","",'Rekapitulace stavby'!AN16)</f>
        <v/>
      </c>
      <c r="M20" s="29"/>
    </row>
    <row r="21" spans="2:13" s="1" customFormat="1" ht="18" customHeight="1">
      <c r="B21" s="29"/>
      <c r="E21" s="20" t="str">
        <f>IF('Rekapitulace stavby'!E17="","",'Rekapitulace stavby'!E17)</f>
        <v xml:space="preserve"> </v>
      </c>
      <c r="I21" s="22"/>
      <c r="J21" s="20" t="str">
        <f>IF('Rekapitulace stavby'!AN17="","",'Rekapitulace stavby'!AN17)</f>
        <v/>
      </c>
      <c r="M21" s="29"/>
    </row>
    <row r="22" spans="2:13" s="1" customFormat="1" ht="6.95" customHeight="1">
      <c r="B22" s="29"/>
      <c r="M22" s="29"/>
    </row>
    <row r="23" spans="2:13" s="1" customFormat="1" ht="12" customHeight="1">
      <c r="B23" s="29"/>
      <c r="D23" s="22"/>
      <c r="I23" s="22"/>
      <c r="J23" s="20" t="s">
        <v>1</v>
      </c>
      <c r="M23" s="29"/>
    </row>
    <row r="24" spans="2:13" s="1" customFormat="1" ht="18" customHeight="1">
      <c r="B24" s="29"/>
      <c r="E24" s="20"/>
      <c r="I24" s="22"/>
      <c r="J24" s="20" t="s">
        <v>1</v>
      </c>
      <c r="M24" s="29"/>
    </row>
    <row r="25" spans="2:13" s="1" customFormat="1" ht="6.95" customHeight="1">
      <c r="B25" s="29"/>
      <c r="M25" s="29"/>
    </row>
    <row r="26" spans="2:13" s="1" customFormat="1" ht="12" customHeight="1">
      <c r="B26" s="29"/>
      <c r="D26" s="22" t="s">
        <v>28</v>
      </c>
      <c r="M26" s="29"/>
    </row>
    <row r="27" spans="2:13" s="7" customFormat="1" ht="16.5" customHeight="1">
      <c r="B27" s="91"/>
      <c r="E27" s="198" t="s">
        <v>1</v>
      </c>
      <c r="F27" s="198"/>
      <c r="G27" s="198"/>
      <c r="H27" s="198"/>
      <c r="M27" s="91"/>
    </row>
    <row r="28" spans="2:13" s="1" customFormat="1" ht="6.95" customHeight="1">
      <c r="B28" s="29"/>
      <c r="M28" s="29"/>
    </row>
    <row r="29" spans="2:13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50"/>
      <c r="M29" s="29"/>
    </row>
    <row r="30" spans="2:13" s="1" customFormat="1" ht="14.45" customHeight="1">
      <c r="B30" s="29"/>
      <c r="D30" s="20" t="s">
        <v>102</v>
      </c>
      <c r="K30" s="26">
        <f>K96</f>
        <v>0</v>
      </c>
      <c r="M30" s="29"/>
    </row>
    <row r="31" spans="2:13" s="1" customFormat="1" ht="12.75">
      <c r="B31" s="29"/>
      <c r="E31" s="22" t="s">
        <v>30</v>
      </c>
      <c r="K31" s="92">
        <f>I96</f>
        <v>0</v>
      </c>
      <c r="M31" s="29"/>
    </row>
    <row r="32" spans="2:13" s="1" customFormat="1" ht="12.75">
      <c r="B32" s="29"/>
      <c r="E32" s="22" t="s">
        <v>31</v>
      </c>
      <c r="K32" s="92">
        <f>J96</f>
        <v>0</v>
      </c>
      <c r="M32" s="29"/>
    </row>
    <row r="33" spans="2:13" s="1" customFormat="1" ht="14.45" customHeight="1">
      <c r="B33" s="29"/>
      <c r="D33" s="25" t="s">
        <v>103</v>
      </c>
      <c r="K33" s="26">
        <f>K101</f>
        <v>0</v>
      </c>
      <c r="M33" s="29"/>
    </row>
    <row r="34" spans="2:13" s="1" customFormat="1" ht="25.35" customHeight="1">
      <c r="B34" s="29"/>
      <c r="D34" s="93" t="s">
        <v>33</v>
      </c>
      <c r="K34" s="63">
        <f>ROUND(K30 + K33, 2)</f>
        <v>0</v>
      </c>
      <c r="M34" s="29"/>
    </row>
    <row r="35" spans="2:13" s="1" customFormat="1" ht="6.95" customHeight="1">
      <c r="B35" s="29"/>
      <c r="D35" s="50"/>
      <c r="E35" s="50"/>
      <c r="F35" s="50"/>
      <c r="G35" s="50"/>
      <c r="H35" s="50"/>
      <c r="I35" s="50"/>
      <c r="J35" s="50"/>
      <c r="K35" s="50"/>
      <c r="L35" s="50"/>
      <c r="M35" s="29"/>
    </row>
    <row r="36" spans="2:13" s="1" customFormat="1" ht="14.45" customHeight="1">
      <c r="B36" s="29"/>
      <c r="F36" s="32" t="s">
        <v>35</v>
      </c>
      <c r="I36" s="32" t="s">
        <v>34</v>
      </c>
      <c r="K36" s="32" t="s">
        <v>36</v>
      </c>
      <c r="M36" s="29"/>
    </row>
    <row r="37" spans="2:13" s="1" customFormat="1" ht="14.45" customHeight="1">
      <c r="B37" s="29"/>
      <c r="D37" s="52" t="s">
        <v>37</v>
      </c>
      <c r="E37" s="22" t="s">
        <v>38</v>
      </c>
      <c r="F37" s="92">
        <f>ROUND((SUM(BE101:BE102) + SUM(BE122:BE153)),  2)</f>
        <v>0</v>
      </c>
      <c r="I37" s="94">
        <v>0.21</v>
      </c>
      <c r="K37" s="92">
        <f>ROUND(((SUM(BE101:BE102) + SUM(BE122:BE153))*I37),  2)</f>
        <v>0</v>
      </c>
      <c r="M37" s="29"/>
    </row>
    <row r="38" spans="2:13" s="1" customFormat="1" ht="14.45" customHeight="1">
      <c r="B38" s="29"/>
      <c r="E38" s="22" t="s">
        <v>39</v>
      </c>
      <c r="F38" s="92">
        <f>ROUND((SUM(BF101:BF102) + SUM(BF122:BF153)),  2)</f>
        <v>0</v>
      </c>
      <c r="I38" s="94">
        <v>0.15</v>
      </c>
      <c r="K38" s="92">
        <f>ROUND(((SUM(BF101:BF102) + SUM(BF122:BF153))*I38),  2)</f>
        <v>0</v>
      </c>
      <c r="M38" s="29"/>
    </row>
    <row r="39" spans="2:13" s="1" customFormat="1" ht="14.45" hidden="1" customHeight="1">
      <c r="B39" s="29"/>
      <c r="E39" s="22" t="s">
        <v>40</v>
      </c>
      <c r="F39" s="92">
        <f>ROUND((SUM(BG101:BG102) + SUM(BG122:BG153)),  2)</f>
        <v>0</v>
      </c>
      <c r="I39" s="94">
        <v>0.21</v>
      </c>
      <c r="K39" s="92">
        <f>0</f>
        <v>0</v>
      </c>
      <c r="M39" s="29"/>
    </row>
    <row r="40" spans="2:13" s="1" customFormat="1" ht="14.45" hidden="1" customHeight="1">
      <c r="B40" s="29"/>
      <c r="E40" s="22" t="s">
        <v>41</v>
      </c>
      <c r="F40" s="92">
        <f>ROUND((SUM(BH101:BH102) + SUM(BH122:BH153)),  2)</f>
        <v>0</v>
      </c>
      <c r="I40" s="94">
        <v>0.15</v>
      </c>
      <c r="K40" s="92">
        <f>0</f>
        <v>0</v>
      </c>
      <c r="M40" s="29"/>
    </row>
    <row r="41" spans="2:13" s="1" customFormat="1" ht="14.45" hidden="1" customHeight="1">
      <c r="B41" s="29"/>
      <c r="E41" s="22" t="s">
        <v>42</v>
      </c>
      <c r="F41" s="92">
        <f>ROUND((SUM(BI101:BI102) + SUM(BI122:BI153)),  2)</f>
        <v>0</v>
      </c>
      <c r="I41" s="94">
        <v>0</v>
      </c>
      <c r="K41" s="92">
        <f>0</f>
        <v>0</v>
      </c>
      <c r="M41" s="29"/>
    </row>
    <row r="42" spans="2:13" s="1" customFormat="1" ht="6.95" customHeight="1">
      <c r="B42" s="29"/>
      <c r="M42" s="29"/>
    </row>
    <row r="43" spans="2:13" s="1" customFormat="1" ht="25.35" customHeight="1">
      <c r="B43" s="29"/>
      <c r="C43" s="88"/>
      <c r="D43" s="95" t="s">
        <v>43</v>
      </c>
      <c r="E43" s="54"/>
      <c r="F43" s="54"/>
      <c r="G43" s="96" t="s">
        <v>44</v>
      </c>
      <c r="H43" s="97" t="s">
        <v>45</v>
      </c>
      <c r="I43" s="54"/>
      <c r="J43" s="54"/>
      <c r="K43" s="98">
        <f>SUM(K34:K41)</f>
        <v>0</v>
      </c>
      <c r="L43" s="99"/>
      <c r="M43" s="29"/>
    </row>
    <row r="44" spans="2:13" s="1" customFormat="1" ht="14.45" customHeight="1">
      <c r="B44" s="29"/>
      <c r="M44" s="29"/>
    </row>
    <row r="45" spans="2:13" ht="14.45" customHeight="1">
      <c r="B45" s="16"/>
      <c r="M45" s="16"/>
    </row>
    <row r="46" spans="2:13" ht="14.45" customHeight="1">
      <c r="B46" s="16"/>
      <c r="M46" s="16"/>
    </row>
    <row r="47" spans="2:13" ht="14.45" customHeight="1">
      <c r="B47" s="16"/>
      <c r="M47" s="16"/>
    </row>
    <row r="48" spans="2:13" ht="14.45" customHeight="1">
      <c r="B48" s="16"/>
      <c r="M48" s="16"/>
    </row>
    <row r="49" spans="2:13" ht="14.45" customHeight="1">
      <c r="B49" s="16"/>
      <c r="M49" s="16"/>
    </row>
    <row r="50" spans="2:13" s="1" customFormat="1" ht="14.45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39"/>
      <c r="M50" s="29"/>
    </row>
    <row r="51" spans="2:13">
      <c r="B51" s="16"/>
      <c r="M51" s="16"/>
    </row>
    <row r="52" spans="2:13">
      <c r="B52" s="16"/>
      <c r="M52" s="16"/>
    </row>
    <row r="53" spans="2:13">
      <c r="B53" s="16"/>
      <c r="M53" s="16"/>
    </row>
    <row r="54" spans="2:13">
      <c r="B54" s="16"/>
      <c r="M54" s="16"/>
    </row>
    <row r="55" spans="2:13">
      <c r="B55" s="16"/>
      <c r="M55" s="16"/>
    </row>
    <row r="56" spans="2:13">
      <c r="B56" s="16"/>
      <c r="M56" s="16"/>
    </row>
    <row r="57" spans="2:13">
      <c r="B57" s="16"/>
      <c r="M57" s="16"/>
    </row>
    <row r="58" spans="2:13">
      <c r="B58" s="16"/>
      <c r="M58" s="16"/>
    </row>
    <row r="59" spans="2:13">
      <c r="B59" s="16"/>
      <c r="M59" s="16"/>
    </row>
    <row r="60" spans="2:13">
      <c r="B60" s="16"/>
      <c r="M60" s="16"/>
    </row>
    <row r="61" spans="2:13" s="1" customFormat="1" ht="12.75">
      <c r="B61" s="29"/>
      <c r="D61" s="40" t="s">
        <v>48</v>
      </c>
      <c r="E61" s="31"/>
      <c r="F61" s="100" t="s">
        <v>49</v>
      </c>
      <c r="G61" s="40" t="s">
        <v>48</v>
      </c>
      <c r="H61" s="31"/>
      <c r="I61" s="31"/>
      <c r="J61" s="101" t="s">
        <v>49</v>
      </c>
      <c r="K61" s="31"/>
      <c r="L61" s="31"/>
      <c r="M61" s="29"/>
    </row>
    <row r="62" spans="2:13">
      <c r="B62" s="16"/>
      <c r="M62" s="16"/>
    </row>
    <row r="63" spans="2:13">
      <c r="B63" s="16"/>
      <c r="M63" s="16"/>
    </row>
    <row r="64" spans="2:13">
      <c r="B64" s="16"/>
      <c r="M64" s="16"/>
    </row>
    <row r="65" spans="2:13" s="1" customFormat="1" ht="12.75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39"/>
      <c r="M65" s="29"/>
    </row>
    <row r="66" spans="2:13">
      <c r="B66" s="16"/>
      <c r="M66" s="16"/>
    </row>
    <row r="67" spans="2:13">
      <c r="B67" s="16"/>
      <c r="M67" s="16"/>
    </row>
    <row r="68" spans="2:13">
      <c r="B68" s="16"/>
      <c r="M68" s="16"/>
    </row>
    <row r="69" spans="2:13">
      <c r="B69" s="16"/>
      <c r="M69" s="16"/>
    </row>
    <row r="70" spans="2:13">
      <c r="B70" s="16"/>
      <c r="M70" s="16"/>
    </row>
    <row r="71" spans="2:13">
      <c r="B71" s="16"/>
      <c r="M71" s="16"/>
    </row>
    <row r="72" spans="2:13">
      <c r="B72" s="16"/>
      <c r="M72" s="16"/>
    </row>
    <row r="73" spans="2:13">
      <c r="B73" s="16"/>
      <c r="M73" s="16"/>
    </row>
    <row r="74" spans="2:13">
      <c r="B74" s="16"/>
      <c r="M74" s="16"/>
    </row>
    <row r="75" spans="2:13">
      <c r="B75" s="16"/>
      <c r="M75" s="16"/>
    </row>
    <row r="76" spans="2:13" s="1" customFormat="1" ht="12.75">
      <c r="B76" s="29"/>
      <c r="D76" s="40" t="s">
        <v>48</v>
      </c>
      <c r="E76" s="31"/>
      <c r="F76" s="100" t="s">
        <v>49</v>
      </c>
      <c r="G76" s="40" t="s">
        <v>48</v>
      </c>
      <c r="H76" s="31"/>
      <c r="I76" s="31"/>
      <c r="J76" s="101" t="s">
        <v>49</v>
      </c>
      <c r="K76" s="31"/>
      <c r="L76" s="31"/>
      <c r="M76" s="29"/>
    </row>
    <row r="77" spans="2:13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29"/>
    </row>
    <row r="82" spans="2:47" s="1" customFormat="1" ht="24.95" customHeight="1">
      <c r="B82" s="29"/>
      <c r="C82" s="17" t="s">
        <v>104</v>
      </c>
      <c r="M82" s="29"/>
    </row>
    <row r="83" spans="2:47" s="1" customFormat="1" ht="6.95" customHeight="1">
      <c r="B83" s="29"/>
      <c r="M83" s="29"/>
    </row>
    <row r="84" spans="2:47" s="1" customFormat="1" ht="12" customHeight="1">
      <c r="B84" s="29"/>
      <c r="C84" s="22" t="s">
        <v>14</v>
      </c>
      <c r="M84" s="29"/>
    </row>
    <row r="85" spans="2:47" s="1" customFormat="1" ht="16.5" customHeight="1">
      <c r="B85" s="29"/>
      <c r="E85" s="218" t="str">
        <f>E7</f>
        <v>Oprava TNS Vranov u Stříbra</v>
      </c>
      <c r="F85" s="219"/>
      <c r="G85" s="219"/>
      <c r="H85" s="219"/>
      <c r="M85" s="29"/>
    </row>
    <row r="86" spans="2:47" s="1" customFormat="1" ht="12" customHeight="1">
      <c r="B86" s="29"/>
      <c r="C86" s="22" t="s">
        <v>100</v>
      </c>
      <c r="M86" s="29"/>
    </row>
    <row r="87" spans="2:47" s="1" customFormat="1" ht="16.5" customHeight="1">
      <c r="B87" s="29"/>
      <c r="E87" s="206" t="str">
        <f>E9</f>
        <v>S01 - Revize trakčního transformátoru</v>
      </c>
      <c r="F87" s="217"/>
      <c r="G87" s="217"/>
      <c r="H87" s="217"/>
      <c r="M87" s="29"/>
    </row>
    <row r="88" spans="2:47" s="1" customFormat="1" ht="6.95" customHeight="1">
      <c r="B88" s="29"/>
      <c r="M88" s="29"/>
    </row>
    <row r="89" spans="2:47" s="1" customFormat="1" ht="12" customHeight="1">
      <c r="B89" s="29"/>
      <c r="C89" s="22" t="s">
        <v>18</v>
      </c>
      <c r="F89" s="20" t="str">
        <f>F12</f>
        <v>TNS Vranov</v>
      </c>
      <c r="I89" s="22" t="s">
        <v>20</v>
      </c>
      <c r="J89" s="49">
        <f>IF(J12="","",J12)</f>
        <v>44986</v>
      </c>
      <c r="M89" s="29"/>
    </row>
    <row r="90" spans="2:47" s="1" customFormat="1" ht="6.95" customHeight="1">
      <c r="B90" s="29"/>
      <c r="M90" s="29"/>
    </row>
    <row r="91" spans="2:47" s="1" customFormat="1" ht="15.2" customHeight="1">
      <c r="B91" s="29"/>
      <c r="C91" s="22" t="s">
        <v>21</v>
      </c>
      <c r="F91" s="20" t="str">
        <f>E15</f>
        <v xml:space="preserve"> </v>
      </c>
      <c r="I91" s="22" t="s">
        <v>26</v>
      </c>
      <c r="J91" s="23" t="str">
        <f>E21</f>
        <v xml:space="preserve"> </v>
      </c>
      <c r="M91" s="29"/>
    </row>
    <row r="92" spans="2:47" s="1" customFormat="1" ht="15.2" customHeight="1">
      <c r="B92" s="29"/>
      <c r="C92" s="22" t="s">
        <v>25</v>
      </c>
      <c r="F92" s="20" t="str">
        <f>IF(E18="","",E18)</f>
        <v xml:space="preserve"> </v>
      </c>
      <c r="I92" s="22" t="s">
        <v>27</v>
      </c>
      <c r="J92" s="23">
        <f>E24</f>
        <v>0</v>
      </c>
      <c r="M92" s="29"/>
    </row>
    <row r="93" spans="2:47" s="1" customFormat="1" ht="10.35" customHeight="1">
      <c r="B93" s="29"/>
      <c r="M93" s="29"/>
    </row>
    <row r="94" spans="2:47" s="1" customFormat="1" ht="29.25" customHeight="1">
      <c r="B94" s="29"/>
      <c r="C94" s="102" t="s">
        <v>105</v>
      </c>
      <c r="D94" s="88"/>
      <c r="E94" s="88"/>
      <c r="F94" s="88"/>
      <c r="G94" s="88"/>
      <c r="H94" s="88"/>
      <c r="I94" s="103" t="s">
        <v>106</v>
      </c>
      <c r="J94" s="103" t="s">
        <v>107</v>
      </c>
      <c r="K94" s="103" t="s">
        <v>108</v>
      </c>
      <c r="L94" s="88"/>
      <c r="M94" s="29"/>
    </row>
    <row r="95" spans="2:47" s="1" customFormat="1" ht="10.35" customHeight="1">
      <c r="B95" s="29"/>
      <c r="M95" s="29"/>
    </row>
    <row r="96" spans="2:47" s="1" customFormat="1" ht="22.9" customHeight="1">
      <c r="B96" s="29"/>
      <c r="C96" s="104" t="s">
        <v>109</v>
      </c>
      <c r="I96" s="63">
        <f t="shared" ref="I96:J98" si="0">Q122</f>
        <v>0</v>
      </c>
      <c r="J96" s="63">
        <f t="shared" si="0"/>
        <v>0</v>
      </c>
      <c r="K96" s="63">
        <f>K122</f>
        <v>0</v>
      </c>
      <c r="M96" s="29"/>
      <c r="AU96" s="13" t="s">
        <v>110</v>
      </c>
    </row>
    <row r="97" spans="2:15" s="8" customFormat="1" ht="24.95" customHeight="1">
      <c r="B97" s="105"/>
      <c r="D97" s="106" t="s">
        <v>111</v>
      </c>
      <c r="E97" s="107"/>
      <c r="F97" s="107"/>
      <c r="G97" s="107"/>
      <c r="H97" s="107"/>
      <c r="I97" s="108">
        <f t="shared" si="0"/>
        <v>0</v>
      </c>
      <c r="J97" s="108">
        <f t="shared" si="0"/>
        <v>0</v>
      </c>
      <c r="K97" s="108">
        <f>K123</f>
        <v>0</v>
      </c>
      <c r="M97" s="105"/>
    </row>
    <row r="98" spans="2:15" s="9" customFormat="1" ht="19.899999999999999" customHeight="1">
      <c r="B98" s="109"/>
      <c r="D98" s="110" t="s">
        <v>112</v>
      </c>
      <c r="E98" s="111"/>
      <c r="F98" s="111"/>
      <c r="G98" s="111"/>
      <c r="H98" s="111"/>
      <c r="I98" s="112">
        <f t="shared" si="0"/>
        <v>0</v>
      </c>
      <c r="J98" s="112">
        <f t="shared" si="0"/>
        <v>0</v>
      </c>
      <c r="K98" s="112">
        <f>K124</f>
        <v>0</v>
      </c>
      <c r="M98" s="109"/>
    </row>
    <row r="99" spans="2:15" s="1" customFormat="1" ht="21.75" customHeight="1">
      <c r="B99" s="29"/>
      <c r="M99" s="29"/>
    </row>
    <row r="100" spans="2:15" s="1" customFormat="1" ht="6.95" customHeight="1">
      <c r="B100" s="29"/>
      <c r="M100" s="29"/>
    </row>
    <row r="101" spans="2:15" s="1" customFormat="1" ht="29.25" customHeight="1">
      <c r="B101" s="29"/>
      <c r="C101" s="104" t="s">
        <v>113</v>
      </c>
      <c r="K101" s="113">
        <v>0</v>
      </c>
      <c r="M101" s="29"/>
      <c r="O101" s="114" t="s">
        <v>37</v>
      </c>
    </row>
    <row r="102" spans="2:15" s="1" customFormat="1" ht="18" customHeight="1">
      <c r="B102" s="29"/>
      <c r="M102" s="29"/>
    </row>
    <row r="103" spans="2:15" s="1" customFormat="1" ht="29.25" customHeight="1">
      <c r="B103" s="29"/>
      <c r="C103" s="87" t="s">
        <v>98</v>
      </c>
      <c r="D103" s="88"/>
      <c r="E103" s="88"/>
      <c r="F103" s="88"/>
      <c r="G103" s="88"/>
      <c r="H103" s="88"/>
      <c r="I103" s="88"/>
      <c r="J103" s="88"/>
      <c r="K103" s="89">
        <f>ROUND(K96+K101,2)</f>
        <v>0</v>
      </c>
      <c r="L103" s="88"/>
      <c r="M103" s="29"/>
    </row>
    <row r="104" spans="2:15" s="1" customFormat="1" ht="6.95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29"/>
    </row>
    <row r="108" spans="2:15" s="1" customFormat="1" ht="6.95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29"/>
    </row>
    <row r="109" spans="2:15" s="1" customFormat="1" ht="24.95" customHeight="1">
      <c r="B109" s="29"/>
      <c r="C109" s="17" t="s">
        <v>114</v>
      </c>
      <c r="M109" s="29"/>
    </row>
    <row r="110" spans="2:15" s="1" customFormat="1" ht="6.95" customHeight="1">
      <c r="B110" s="29"/>
      <c r="M110" s="29"/>
    </row>
    <row r="111" spans="2:15" s="1" customFormat="1" ht="12" customHeight="1">
      <c r="B111" s="29"/>
      <c r="C111" s="22" t="s">
        <v>14</v>
      </c>
      <c r="M111" s="29"/>
    </row>
    <row r="112" spans="2:15" s="1" customFormat="1" ht="16.5" customHeight="1">
      <c r="B112" s="29"/>
      <c r="E112" s="218" t="str">
        <f>E7</f>
        <v>Oprava TNS Vranov u Stříbra</v>
      </c>
      <c r="F112" s="219"/>
      <c r="G112" s="219"/>
      <c r="H112" s="219"/>
      <c r="M112" s="29"/>
    </row>
    <row r="113" spans="2:65" s="1" customFormat="1" ht="12" customHeight="1">
      <c r="B113" s="29"/>
      <c r="C113" s="22" t="s">
        <v>100</v>
      </c>
      <c r="M113" s="29"/>
    </row>
    <row r="114" spans="2:65" s="1" customFormat="1" ht="16.5" customHeight="1">
      <c r="B114" s="29"/>
      <c r="E114" s="206" t="str">
        <f>E9</f>
        <v>S01 - Revize trakčního transformátoru</v>
      </c>
      <c r="F114" s="217"/>
      <c r="G114" s="217"/>
      <c r="H114" s="217"/>
      <c r="M114" s="29"/>
    </row>
    <row r="115" spans="2:65" s="1" customFormat="1" ht="6.95" customHeight="1">
      <c r="B115" s="29"/>
      <c r="M115" s="29"/>
    </row>
    <row r="116" spans="2:65" s="1" customFormat="1" ht="12" customHeight="1">
      <c r="B116" s="29"/>
      <c r="C116" s="22" t="s">
        <v>18</v>
      </c>
      <c r="F116" s="20" t="str">
        <f>F12</f>
        <v>TNS Vranov</v>
      </c>
      <c r="I116" s="22" t="s">
        <v>20</v>
      </c>
      <c r="J116" s="49">
        <f>IF(J12="","",J12)</f>
        <v>44986</v>
      </c>
      <c r="M116" s="29"/>
    </row>
    <row r="117" spans="2:65" s="1" customFormat="1" ht="6.95" customHeight="1">
      <c r="B117" s="29"/>
      <c r="M117" s="29"/>
    </row>
    <row r="118" spans="2:65" s="1" customFormat="1" ht="15.2" customHeight="1">
      <c r="B118" s="29"/>
      <c r="C118" s="22" t="s">
        <v>21</v>
      </c>
      <c r="F118" s="20" t="str">
        <f>E15</f>
        <v xml:space="preserve"> </v>
      </c>
      <c r="I118" s="22" t="s">
        <v>26</v>
      </c>
      <c r="J118" s="23" t="str">
        <f>E21</f>
        <v xml:space="preserve"> </v>
      </c>
      <c r="M118" s="29"/>
    </row>
    <row r="119" spans="2:65" s="1" customFormat="1" ht="15.2" customHeight="1">
      <c r="B119" s="29"/>
      <c r="C119" s="22" t="s">
        <v>25</v>
      </c>
      <c r="F119" s="20" t="str">
        <f>IF(E18="","",E18)</f>
        <v xml:space="preserve"> </v>
      </c>
      <c r="I119" s="22" t="s">
        <v>27</v>
      </c>
      <c r="J119" s="23">
        <f>E24</f>
        <v>0</v>
      </c>
      <c r="M119" s="29"/>
    </row>
    <row r="120" spans="2:65" s="1" customFormat="1" ht="10.35" customHeight="1">
      <c r="B120" s="29"/>
      <c r="M120" s="29"/>
    </row>
    <row r="121" spans="2:65" s="10" customFormat="1" ht="29.25" customHeight="1">
      <c r="B121" s="115"/>
      <c r="C121" s="116" t="s">
        <v>115</v>
      </c>
      <c r="D121" s="117" t="s">
        <v>58</v>
      </c>
      <c r="E121" s="117" t="s">
        <v>54</v>
      </c>
      <c r="F121" s="117" t="s">
        <v>55</v>
      </c>
      <c r="G121" s="117" t="s">
        <v>116</v>
      </c>
      <c r="H121" s="117" t="s">
        <v>117</v>
      </c>
      <c r="I121" s="117" t="s">
        <v>118</v>
      </c>
      <c r="J121" s="117" t="s">
        <v>119</v>
      </c>
      <c r="K121" s="117" t="s">
        <v>108</v>
      </c>
      <c r="L121" s="118" t="s">
        <v>120</v>
      </c>
      <c r="M121" s="115"/>
      <c r="N121" s="56" t="s">
        <v>1</v>
      </c>
      <c r="O121" s="57" t="s">
        <v>37</v>
      </c>
      <c r="P121" s="57" t="s">
        <v>121</v>
      </c>
      <c r="Q121" s="57" t="s">
        <v>122</v>
      </c>
      <c r="R121" s="57" t="s">
        <v>123</v>
      </c>
      <c r="S121" s="57" t="s">
        <v>124</v>
      </c>
      <c r="T121" s="57" t="s">
        <v>125</v>
      </c>
      <c r="U121" s="57" t="s">
        <v>126</v>
      </c>
      <c r="V121" s="57" t="s">
        <v>127</v>
      </c>
      <c r="W121" s="57" t="s">
        <v>128</v>
      </c>
      <c r="X121" s="58" t="s">
        <v>129</v>
      </c>
    </row>
    <row r="122" spans="2:65" s="1" customFormat="1" ht="22.9" customHeight="1">
      <c r="B122" s="29"/>
      <c r="C122" s="61" t="s">
        <v>130</v>
      </c>
      <c r="K122" s="169">
        <f>BK122</f>
        <v>0</v>
      </c>
      <c r="M122" s="29"/>
      <c r="N122" s="59"/>
      <c r="O122" s="50"/>
      <c r="P122" s="50"/>
      <c r="Q122" s="119">
        <f>Q123</f>
        <v>0</v>
      </c>
      <c r="R122" s="119">
        <f>R123</f>
        <v>0</v>
      </c>
      <c r="S122" s="50"/>
      <c r="T122" s="120">
        <f>T123</f>
        <v>0</v>
      </c>
      <c r="U122" s="50"/>
      <c r="V122" s="120">
        <f>V123</f>
        <v>0</v>
      </c>
      <c r="W122" s="50"/>
      <c r="X122" s="121">
        <f>X123</f>
        <v>0</v>
      </c>
      <c r="AT122" s="13" t="s">
        <v>74</v>
      </c>
      <c r="AU122" s="13" t="s">
        <v>110</v>
      </c>
      <c r="BK122" s="122">
        <f>BK123</f>
        <v>0</v>
      </c>
    </row>
    <row r="123" spans="2:65" s="11" customFormat="1" ht="25.9" customHeight="1">
      <c r="B123" s="123"/>
      <c r="D123" s="124" t="s">
        <v>74</v>
      </c>
      <c r="E123" s="153" t="s">
        <v>131</v>
      </c>
      <c r="F123" s="153" t="s">
        <v>132</v>
      </c>
      <c r="K123" s="170">
        <f>BK123</f>
        <v>0</v>
      </c>
      <c r="M123" s="123"/>
      <c r="N123" s="125"/>
      <c r="Q123" s="126">
        <f>Q124</f>
        <v>0</v>
      </c>
      <c r="R123" s="126">
        <f>R124</f>
        <v>0</v>
      </c>
      <c r="T123" s="127">
        <f>T124</f>
        <v>0</v>
      </c>
      <c r="V123" s="127">
        <f>V124</f>
        <v>0</v>
      </c>
      <c r="X123" s="128">
        <f>X124</f>
        <v>0</v>
      </c>
      <c r="AR123" s="124" t="s">
        <v>133</v>
      </c>
      <c r="AT123" s="129" t="s">
        <v>74</v>
      </c>
      <c r="AU123" s="129" t="s">
        <v>75</v>
      </c>
      <c r="AY123" s="124" t="s">
        <v>134</v>
      </c>
      <c r="BK123" s="130">
        <f>BK124</f>
        <v>0</v>
      </c>
    </row>
    <row r="124" spans="2:65" s="11" customFormat="1" ht="22.9" customHeight="1">
      <c r="B124" s="123"/>
      <c r="D124" s="124" t="s">
        <v>74</v>
      </c>
      <c r="E124" s="154" t="s">
        <v>135</v>
      </c>
      <c r="F124" s="154" t="s">
        <v>136</v>
      </c>
      <c r="K124" s="171">
        <f>BK124</f>
        <v>0</v>
      </c>
      <c r="M124" s="123"/>
      <c r="N124" s="125"/>
      <c r="Q124" s="126">
        <f>SUM(Q125:Q153)</f>
        <v>0</v>
      </c>
      <c r="R124" s="126">
        <f>SUM(R125:R153)</f>
        <v>0</v>
      </c>
      <c r="T124" s="127">
        <f>SUM(T125:T153)</f>
        <v>0</v>
      </c>
      <c r="V124" s="127">
        <f>SUM(V125:V153)</f>
        <v>0</v>
      </c>
      <c r="X124" s="128">
        <f>SUM(X125:X153)</f>
        <v>0</v>
      </c>
      <c r="AR124" s="124" t="s">
        <v>133</v>
      </c>
      <c r="AT124" s="129" t="s">
        <v>74</v>
      </c>
      <c r="AU124" s="129" t="s">
        <v>83</v>
      </c>
      <c r="AY124" s="124" t="s">
        <v>134</v>
      </c>
      <c r="BK124" s="130">
        <f>SUM(BK125:BK153)</f>
        <v>0</v>
      </c>
    </row>
    <row r="125" spans="2:65" s="1" customFormat="1" ht="33" customHeight="1">
      <c r="B125" s="29"/>
      <c r="C125" s="155" t="s">
        <v>83</v>
      </c>
      <c r="D125" s="155" t="s">
        <v>137</v>
      </c>
      <c r="E125" s="156" t="s">
        <v>138</v>
      </c>
      <c r="F125" s="157" t="s">
        <v>139</v>
      </c>
      <c r="G125" s="158" t="s">
        <v>140</v>
      </c>
      <c r="H125" s="159">
        <v>1</v>
      </c>
      <c r="I125" s="160">
        <v>0</v>
      </c>
      <c r="J125" s="132">
        <v>0</v>
      </c>
      <c r="K125" s="160">
        <f>ROUND((J125*H125)+I125,2)</f>
        <v>0</v>
      </c>
      <c r="L125" s="131" t="s">
        <v>141</v>
      </c>
      <c r="M125" s="29"/>
      <c r="N125" s="133" t="s">
        <v>1</v>
      </c>
      <c r="O125" s="114" t="s">
        <v>38</v>
      </c>
      <c r="P125" s="28">
        <f>I125+J125</f>
        <v>0</v>
      </c>
      <c r="Q125" s="28">
        <f>ROUND(I125*H125,2)</f>
        <v>0</v>
      </c>
      <c r="R125" s="28">
        <f>ROUND(J125*H125,2)</f>
        <v>0</v>
      </c>
      <c r="S125" s="134">
        <v>0</v>
      </c>
      <c r="T125" s="134">
        <f>S125*H125</f>
        <v>0</v>
      </c>
      <c r="U125" s="134">
        <v>0</v>
      </c>
      <c r="V125" s="134">
        <f>U125*H125</f>
        <v>0</v>
      </c>
      <c r="W125" s="134">
        <v>0</v>
      </c>
      <c r="X125" s="135">
        <f>W125*H125</f>
        <v>0</v>
      </c>
      <c r="AR125" s="136" t="s">
        <v>142</v>
      </c>
      <c r="AT125" s="136" t="s">
        <v>137</v>
      </c>
      <c r="AU125" s="136" t="s">
        <v>85</v>
      </c>
      <c r="AY125" s="13" t="s">
        <v>134</v>
      </c>
      <c r="BE125" s="137">
        <f>IF(O125="základní",K125,0)</f>
        <v>0</v>
      </c>
      <c r="BF125" s="137">
        <f>IF(O125="snížená",K125,0)</f>
        <v>0</v>
      </c>
      <c r="BG125" s="137">
        <f>IF(O125="zákl. přenesená",K125,0)</f>
        <v>0</v>
      </c>
      <c r="BH125" s="137">
        <f>IF(O125="sníž. přenesená",K125,0)</f>
        <v>0</v>
      </c>
      <c r="BI125" s="137">
        <f>IF(O125="nulová",K125,0)</f>
        <v>0</v>
      </c>
      <c r="BJ125" s="13" t="s">
        <v>83</v>
      </c>
      <c r="BK125" s="137">
        <f>ROUND(P125*H125,2)</f>
        <v>0</v>
      </c>
      <c r="BL125" s="13" t="s">
        <v>142</v>
      </c>
      <c r="BM125" s="136" t="s">
        <v>143</v>
      </c>
    </row>
    <row r="126" spans="2:65" s="1" customFormat="1" ht="58.5">
      <c r="B126" s="29"/>
      <c r="D126" s="161" t="s">
        <v>144</v>
      </c>
      <c r="F126" s="162" t="s">
        <v>145</v>
      </c>
      <c r="K126" s="160"/>
      <c r="M126" s="29"/>
      <c r="N126" s="138"/>
      <c r="X126" s="53"/>
      <c r="AT126" s="13" t="s">
        <v>144</v>
      </c>
      <c r="AU126" s="13" t="s">
        <v>85</v>
      </c>
    </row>
    <row r="127" spans="2:65" s="1" customFormat="1" ht="55.5" customHeight="1">
      <c r="B127" s="29"/>
      <c r="C127" s="155" t="s">
        <v>85</v>
      </c>
      <c r="D127" s="155" t="s">
        <v>137</v>
      </c>
      <c r="E127" s="156" t="s">
        <v>146</v>
      </c>
      <c r="F127" s="157" t="s">
        <v>147</v>
      </c>
      <c r="G127" s="158" t="s">
        <v>140</v>
      </c>
      <c r="H127" s="159">
        <v>1</v>
      </c>
      <c r="I127" s="160">
        <v>0</v>
      </c>
      <c r="J127" s="132">
        <v>0</v>
      </c>
      <c r="K127" s="160">
        <f t="shared" ref="K127:K152" si="1">ROUND((J127*H127)+I127,2)</f>
        <v>0</v>
      </c>
      <c r="L127" s="131" t="s">
        <v>141</v>
      </c>
      <c r="M127" s="29"/>
      <c r="N127" s="133" t="s">
        <v>1</v>
      </c>
      <c r="O127" s="114" t="s">
        <v>38</v>
      </c>
      <c r="P127" s="28">
        <f>I127+J127</f>
        <v>0</v>
      </c>
      <c r="Q127" s="28">
        <f>ROUND(I127*H127,2)</f>
        <v>0</v>
      </c>
      <c r="R127" s="28">
        <f>ROUND(J127*H127,2)</f>
        <v>0</v>
      </c>
      <c r="S127" s="134">
        <v>0</v>
      </c>
      <c r="T127" s="134">
        <f>S127*H127</f>
        <v>0</v>
      </c>
      <c r="U127" s="134">
        <v>0</v>
      </c>
      <c r="V127" s="134">
        <f>U127*H127</f>
        <v>0</v>
      </c>
      <c r="W127" s="134">
        <v>0</v>
      </c>
      <c r="X127" s="135">
        <f>W127*H127</f>
        <v>0</v>
      </c>
      <c r="AR127" s="136" t="s">
        <v>142</v>
      </c>
      <c r="AT127" s="136" t="s">
        <v>137</v>
      </c>
      <c r="AU127" s="136" t="s">
        <v>85</v>
      </c>
      <c r="AY127" s="13" t="s">
        <v>134</v>
      </c>
      <c r="BE127" s="137">
        <f>IF(O127="základní",K127,0)</f>
        <v>0</v>
      </c>
      <c r="BF127" s="137">
        <f>IF(O127="snížená",K127,0)</f>
        <v>0</v>
      </c>
      <c r="BG127" s="137">
        <f>IF(O127="zákl. přenesená",K127,0)</f>
        <v>0</v>
      </c>
      <c r="BH127" s="137">
        <f>IF(O127="sníž. přenesená",K127,0)</f>
        <v>0</v>
      </c>
      <c r="BI127" s="137">
        <f>IF(O127="nulová",K127,0)</f>
        <v>0</v>
      </c>
      <c r="BJ127" s="13" t="s">
        <v>83</v>
      </c>
      <c r="BK127" s="137">
        <f>ROUND(P127*H127,2)</f>
        <v>0</v>
      </c>
      <c r="BL127" s="13" t="s">
        <v>142</v>
      </c>
      <c r="BM127" s="136" t="s">
        <v>148</v>
      </c>
    </row>
    <row r="128" spans="2:65" s="1" customFormat="1" ht="29.25">
      <c r="B128" s="29"/>
      <c r="D128" s="161" t="s">
        <v>144</v>
      </c>
      <c r="F128" s="162" t="s">
        <v>149</v>
      </c>
      <c r="K128" s="160"/>
      <c r="M128" s="29"/>
      <c r="N128" s="138"/>
      <c r="X128" s="53"/>
      <c r="AT128" s="13" t="s">
        <v>144</v>
      </c>
      <c r="AU128" s="13" t="s">
        <v>85</v>
      </c>
    </row>
    <row r="129" spans="2:65" s="1" customFormat="1" ht="24.2" customHeight="1">
      <c r="B129" s="29"/>
      <c r="C129" s="155" t="s">
        <v>150</v>
      </c>
      <c r="D129" s="155" t="s">
        <v>137</v>
      </c>
      <c r="E129" s="156" t="s">
        <v>151</v>
      </c>
      <c r="F129" s="157" t="s">
        <v>152</v>
      </c>
      <c r="G129" s="158" t="s">
        <v>140</v>
      </c>
      <c r="H129" s="159">
        <v>1</v>
      </c>
      <c r="I129" s="160">
        <v>0</v>
      </c>
      <c r="J129" s="132">
        <v>0</v>
      </c>
      <c r="K129" s="160">
        <f t="shared" si="1"/>
        <v>0</v>
      </c>
      <c r="L129" s="131" t="s">
        <v>1</v>
      </c>
      <c r="M129" s="29"/>
      <c r="N129" s="133" t="s">
        <v>1</v>
      </c>
      <c r="O129" s="114" t="s">
        <v>38</v>
      </c>
      <c r="P129" s="28">
        <f>I129+J129</f>
        <v>0</v>
      </c>
      <c r="Q129" s="28">
        <f>ROUND(I129*H129,2)</f>
        <v>0</v>
      </c>
      <c r="R129" s="28">
        <f>ROUND(J129*H129,2)</f>
        <v>0</v>
      </c>
      <c r="S129" s="134">
        <v>0</v>
      </c>
      <c r="T129" s="134">
        <f>S129*H129</f>
        <v>0</v>
      </c>
      <c r="U129" s="134">
        <v>0</v>
      </c>
      <c r="V129" s="134">
        <f>U129*H129</f>
        <v>0</v>
      </c>
      <c r="W129" s="134">
        <v>0</v>
      </c>
      <c r="X129" s="135">
        <f>W129*H129</f>
        <v>0</v>
      </c>
      <c r="AR129" s="136" t="s">
        <v>153</v>
      </c>
      <c r="AT129" s="136" t="s">
        <v>137</v>
      </c>
      <c r="AU129" s="136" t="s">
        <v>85</v>
      </c>
      <c r="AY129" s="13" t="s">
        <v>134</v>
      </c>
      <c r="BE129" s="137">
        <f>IF(O129="základní",K129,0)</f>
        <v>0</v>
      </c>
      <c r="BF129" s="137">
        <f>IF(O129="snížená",K129,0)</f>
        <v>0</v>
      </c>
      <c r="BG129" s="137">
        <f>IF(O129="zákl. přenesená",K129,0)</f>
        <v>0</v>
      </c>
      <c r="BH129" s="137">
        <f>IF(O129="sníž. přenesená",K129,0)</f>
        <v>0</v>
      </c>
      <c r="BI129" s="137">
        <f>IF(O129="nulová",K129,0)</f>
        <v>0</v>
      </c>
      <c r="BJ129" s="13" t="s">
        <v>83</v>
      </c>
      <c r="BK129" s="137">
        <f>ROUND(P129*H129,2)</f>
        <v>0</v>
      </c>
      <c r="BL129" s="13" t="s">
        <v>153</v>
      </c>
      <c r="BM129" s="136" t="s">
        <v>154</v>
      </c>
    </row>
    <row r="130" spans="2:65" s="1" customFormat="1" ht="39">
      <c r="B130" s="29"/>
      <c r="D130" s="161" t="s">
        <v>144</v>
      </c>
      <c r="F130" s="162" t="s">
        <v>155</v>
      </c>
      <c r="K130" s="160"/>
      <c r="M130" s="29"/>
      <c r="N130" s="138"/>
      <c r="X130" s="53"/>
      <c r="AT130" s="13" t="s">
        <v>144</v>
      </c>
      <c r="AU130" s="13" t="s">
        <v>85</v>
      </c>
    </row>
    <row r="131" spans="2:65" s="1" customFormat="1" ht="24.2" customHeight="1">
      <c r="B131" s="29"/>
      <c r="C131" s="155" t="s">
        <v>156</v>
      </c>
      <c r="D131" s="155" t="s">
        <v>137</v>
      </c>
      <c r="E131" s="156" t="s">
        <v>157</v>
      </c>
      <c r="F131" s="157" t="s">
        <v>158</v>
      </c>
      <c r="G131" s="158" t="s">
        <v>140</v>
      </c>
      <c r="H131" s="159">
        <v>1</v>
      </c>
      <c r="I131" s="160">
        <v>0</v>
      </c>
      <c r="J131" s="132">
        <v>0</v>
      </c>
      <c r="K131" s="160">
        <f t="shared" si="1"/>
        <v>0</v>
      </c>
      <c r="L131" s="131" t="s">
        <v>1</v>
      </c>
      <c r="M131" s="29"/>
      <c r="N131" s="133" t="s">
        <v>1</v>
      </c>
      <c r="O131" s="114" t="s">
        <v>38</v>
      </c>
      <c r="P131" s="28">
        <f>I131+J131</f>
        <v>0</v>
      </c>
      <c r="Q131" s="28">
        <f>ROUND(I131*H131,2)</f>
        <v>0</v>
      </c>
      <c r="R131" s="28">
        <f>ROUND(J131*H131,2)</f>
        <v>0</v>
      </c>
      <c r="S131" s="134">
        <v>0</v>
      </c>
      <c r="T131" s="134">
        <f>S131*H131</f>
        <v>0</v>
      </c>
      <c r="U131" s="134">
        <v>0</v>
      </c>
      <c r="V131" s="134">
        <f>U131*H131</f>
        <v>0</v>
      </c>
      <c r="W131" s="134">
        <v>0</v>
      </c>
      <c r="X131" s="135">
        <f>W131*H131</f>
        <v>0</v>
      </c>
      <c r="AR131" s="136" t="s">
        <v>153</v>
      </c>
      <c r="AT131" s="136" t="s">
        <v>137</v>
      </c>
      <c r="AU131" s="136" t="s">
        <v>85</v>
      </c>
      <c r="AY131" s="13" t="s">
        <v>134</v>
      </c>
      <c r="BE131" s="137">
        <f>IF(O131="základní",K131,0)</f>
        <v>0</v>
      </c>
      <c r="BF131" s="137">
        <f>IF(O131="snížená",K131,0)</f>
        <v>0</v>
      </c>
      <c r="BG131" s="137">
        <f>IF(O131="zákl. přenesená",K131,0)</f>
        <v>0</v>
      </c>
      <c r="BH131" s="137">
        <f>IF(O131="sníž. přenesená",K131,0)</f>
        <v>0</v>
      </c>
      <c r="BI131" s="137">
        <f>IF(O131="nulová",K131,0)</f>
        <v>0</v>
      </c>
      <c r="BJ131" s="13" t="s">
        <v>83</v>
      </c>
      <c r="BK131" s="137">
        <f>ROUND(P131*H131,2)</f>
        <v>0</v>
      </c>
      <c r="BL131" s="13" t="s">
        <v>153</v>
      </c>
      <c r="BM131" s="136" t="s">
        <v>159</v>
      </c>
    </row>
    <row r="132" spans="2:65" s="1" customFormat="1" ht="24.2" customHeight="1">
      <c r="B132" s="29"/>
      <c r="C132" s="155" t="s">
        <v>160</v>
      </c>
      <c r="D132" s="155" t="s">
        <v>137</v>
      </c>
      <c r="E132" s="156" t="s">
        <v>161</v>
      </c>
      <c r="F132" s="157" t="s">
        <v>162</v>
      </c>
      <c r="G132" s="158" t="s">
        <v>140</v>
      </c>
      <c r="H132" s="159">
        <v>1</v>
      </c>
      <c r="I132" s="160">
        <v>0</v>
      </c>
      <c r="J132" s="132">
        <v>0</v>
      </c>
      <c r="K132" s="160">
        <f t="shared" si="1"/>
        <v>0</v>
      </c>
      <c r="L132" s="131" t="s">
        <v>1</v>
      </c>
      <c r="M132" s="29"/>
      <c r="N132" s="133" t="s">
        <v>1</v>
      </c>
      <c r="O132" s="114" t="s">
        <v>38</v>
      </c>
      <c r="P132" s="28">
        <f>I132+J132</f>
        <v>0</v>
      </c>
      <c r="Q132" s="28">
        <f>ROUND(I132*H132,2)</f>
        <v>0</v>
      </c>
      <c r="R132" s="28">
        <f>ROUND(J132*H132,2)</f>
        <v>0</v>
      </c>
      <c r="S132" s="134">
        <v>0</v>
      </c>
      <c r="T132" s="134">
        <f>S132*H132</f>
        <v>0</v>
      </c>
      <c r="U132" s="134">
        <v>0</v>
      </c>
      <c r="V132" s="134">
        <f>U132*H132</f>
        <v>0</v>
      </c>
      <c r="W132" s="134">
        <v>0</v>
      </c>
      <c r="X132" s="135">
        <f>W132*H132</f>
        <v>0</v>
      </c>
      <c r="AR132" s="136" t="s">
        <v>153</v>
      </c>
      <c r="AT132" s="136" t="s">
        <v>137</v>
      </c>
      <c r="AU132" s="136" t="s">
        <v>85</v>
      </c>
      <c r="AY132" s="13" t="s">
        <v>134</v>
      </c>
      <c r="BE132" s="137">
        <f>IF(O132="základní",K132,0)</f>
        <v>0</v>
      </c>
      <c r="BF132" s="137">
        <f>IF(O132="snížená",K132,0)</f>
        <v>0</v>
      </c>
      <c r="BG132" s="137">
        <f>IF(O132="zákl. přenesená",K132,0)</f>
        <v>0</v>
      </c>
      <c r="BH132" s="137">
        <f>IF(O132="sníž. přenesená",K132,0)</f>
        <v>0</v>
      </c>
      <c r="BI132" s="137">
        <f>IF(O132="nulová",K132,0)</f>
        <v>0</v>
      </c>
      <c r="BJ132" s="13" t="s">
        <v>83</v>
      </c>
      <c r="BK132" s="137">
        <f>ROUND(P132*H132,2)</f>
        <v>0</v>
      </c>
      <c r="BL132" s="13" t="s">
        <v>153</v>
      </c>
      <c r="BM132" s="136" t="s">
        <v>163</v>
      </c>
    </row>
    <row r="133" spans="2:65" s="1" customFormat="1" ht="21.75" customHeight="1">
      <c r="B133" s="29"/>
      <c r="C133" s="155" t="s">
        <v>164</v>
      </c>
      <c r="D133" s="155" t="s">
        <v>137</v>
      </c>
      <c r="E133" s="156" t="s">
        <v>165</v>
      </c>
      <c r="F133" s="157" t="s">
        <v>166</v>
      </c>
      <c r="G133" s="158" t="s">
        <v>140</v>
      </c>
      <c r="H133" s="159">
        <v>1</v>
      </c>
      <c r="I133" s="160">
        <v>0</v>
      </c>
      <c r="J133" s="132">
        <v>0</v>
      </c>
      <c r="K133" s="160">
        <f t="shared" si="1"/>
        <v>0</v>
      </c>
      <c r="L133" s="131" t="s">
        <v>1</v>
      </c>
      <c r="M133" s="29"/>
      <c r="N133" s="133" t="s">
        <v>1</v>
      </c>
      <c r="O133" s="114" t="s">
        <v>38</v>
      </c>
      <c r="P133" s="28">
        <f>I133+J133</f>
        <v>0</v>
      </c>
      <c r="Q133" s="28">
        <f>ROUND(I133*H133,2)</f>
        <v>0</v>
      </c>
      <c r="R133" s="28">
        <f>ROUND(J133*H133,2)</f>
        <v>0</v>
      </c>
      <c r="S133" s="134">
        <v>0</v>
      </c>
      <c r="T133" s="134">
        <f>S133*H133</f>
        <v>0</v>
      </c>
      <c r="U133" s="134">
        <v>0</v>
      </c>
      <c r="V133" s="134">
        <f>U133*H133</f>
        <v>0</v>
      </c>
      <c r="W133" s="134">
        <v>0</v>
      </c>
      <c r="X133" s="135">
        <f>W133*H133</f>
        <v>0</v>
      </c>
      <c r="AR133" s="136" t="s">
        <v>153</v>
      </c>
      <c r="AT133" s="136" t="s">
        <v>137</v>
      </c>
      <c r="AU133" s="136" t="s">
        <v>85</v>
      </c>
      <c r="AY133" s="13" t="s">
        <v>134</v>
      </c>
      <c r="BE133" s="137">
        <f>IF(O133="základní",K133,0)</f>
        <v>0</v>
      </c>
      <c r="BF133" s="137">
        <f>IF(O133="snížená",K133,0)</f>
        <v>0</v>
      </c>
      <c r="BG133" s="137">
        <f>IF(O133="zákl. přenesená",K133,0)</f>
        <v>0</v>
      </c>
      <c r="BH133" s="137">
        <f>IF(O133="sníž. přenesená",K133,0)</f>
        <v>0</v>
      </c>
      <c r="BI133" s="137">
        <f>IF(O133="nulová",K133,0)</f>
        <v>0</v>
      </c>
      <c r="BJ133" s="13" t="s">
        <v>83</v>
      </c>
      <c r="BK133" s="137">
        <f>ROUND(P133*H133,2)</f>
        <v>0</v>
      </c>
      <c r="BL133" s="13" t="s">
        <v>153</v>
      </c>
      <c r="BM133" s="136" t="s">
        <v>167</v>
      </c>
    </row>
    <row r="134" spans="2:65" s="1" customFormat="1" ht="24.2" customHeight="1">
      <c r="B134" s="29"/>
      <c r="C134" s="155" t="s">
        <v>9</v>
      </c>
      <c r="D134" s="155" t="s">
        <v>137</v>
      </c>
      <c r="E134" s="156" t="s">
        <v>168</v>
      </c>
      <c r="F134" s="157" t="s">
        <v>169</v>
      </c>
      <c r="G134" s="158" t="s">
        <v>140</v>
      </c>
      <c r="H134" s="159">
        <v>1</v>
      </c>
      <c r="I134" s="160">
        <v>0</v>
      </c>
      <c r="J134" s="132">
        <v>0</v>
      </c>
      <c r="K134" s="160">
        <f t="shared" si="1"/>
        <v>0</v>
      </c>
      <c r="L134" s="131" t="s">
        <v>1</v>
      </c>
      <c r="M134" s="29"/>
      <c r="N134" s="133" t="s">
        <v>1</v>
      </c>
      <c r="O134" s="114" t="s">
        <v>38</v>
      </c>
      <c r="P134" s="28">
        <f>I134+J134</f>
        <v>0</v>
      </c>
      <c r="Q134" s="28">
        <f>ROUND(I134*H134,2)</f>
        <v>0</v>
      </c>
      <c r="R134" s="28">
        <f>ROUND(J134*H134,2)</f>
        <v>0</v>
      </c>
      <c r="S134" s="134">
        <v>0</v>
      </c>
      <c r="T134" s="134">
        <f>S134*H134</f>
        <v>0</v>
      </c>
      <c r="U134" s="134">
        <v>0</v>
      </c>
      <c r="V134" s="134">
        <f>U134*H134</f>
        <v>0</v>
      </c>
      <c r="W134" s="134">
        <v>0</v>
      </c>
      <c r="X134" s="135">
        <f>W134*H134</f>
        <v>0</v>
      </c>
      <c r="AR134" s="136" t="s">
        <v>153</v>
      </c>
      <c r="AT134" s="136" t="s">
        <v>137</v>
      </c>
      <c r="AU134" s="136" t="s">
        <v>85</v>
      </c>
      <c r="AY134" s="13" t="s">
        <v>134</v>
      </c>
      <c r="BE134" s="137">
        <f>IF(O134="základní",K134,0)</f>
        <v>0</v>
      </c>
      <c r="BF134" s="137">
        <f>IF(O134="snížená",K134,0)</f>
        <v>0</v>
      </c>
      <c r="BG134" s="137">
        <f>IF(O134="zákl. přenesená",K134,0)</f>
        <v>0</v>
      </c>
      <c r="BH134" s="137">
        <f>IF(O134="sníž. přenesená",K134,0)</f>
        <v>0</v>
      </c>
      <c r="BI134" s="137">
        <f>IF(O134="nulová",K134,0)</f>
        <v>0</v>
      </c>
      <c r="BJ134" s="13" t="s">
        <v>83</v>
      </c>
      <c r="BK134" s="137">
        <f>ROUND(P134*H134,2)</f>
        <v>0</v>
      </c>
      <c r="BL134" s="13" t="s">
        <v>153</v>
      </c>
      <c r="BM134" s="136" t="s">
        <v>170</v>
      </c>
    </row>
    <row r="135" spans="2:65" s="1" customFormat="1" ht="24.2" customHeight="1">
      <c r="B135" s="29"/>
      <c r="C135" s="155" t="s">
        <v>171</v>
      </c>
      <c r="D135" s="155" t="s">
        <v>137</v>
      </c>
      <c r="E135" s="156" t="s">
        <v>172</v>
      </c>
      <c r="F135" s="157" t="s">
        <v>173</v>
      </c>
      <c r="G135" s="158" t="s">
        <v>140</v>
      </c>
      <c r="H135" s="159">
        <v>1</v>
      </c>
      <c r="I135" s="160">
        <v>0</v>
      </c>
      <c r="J135" s="132">
        <v>0</v>
      </c>
      <c r="K135" s="160">
        <f t="shared" si="1"/>
        <v>0</v>
      </c>
      <c r="L135" s="131" t="s">
        <v>1</v>
      </c>
      <c r="M135" s="29"/>
      <c r="N135" s="133" t="s">
        <v>1</v>
      </c>
      <c r="O135" s="114" t="s">
        <v>38</v>
      </c>
      <c r="P135" s="28">
        <f>I135+J135</f>
        <v>0</v>
      </c>
      <c r="Q135" s="28">
        <f>ROUND(I135*H135,2)</f>
        <v>0</v>
      </c>
      <c r="R135" s="28">
        <f>ROUND(J135*H135,2)</f>
        <v>0</v>
      </c>
      <c r="S135" s="134">
        <v>0</v>
      </c>
      <c r="T135" s="134">
        <f>S135*H135</f>
        <v>0</v>
      </c>
      <c r="U135" s="134">
        <v>0</v>
      </c>
      <c r="V135" s="134">
        <f>U135*H135</f>
        <v>0</v>
      </c>
      <c r="W135" s="134">
        <v>0</v>
      </c>
      <c r="X135" s="135">
        <f>W135*H135</f>
        <v>0</v>
      </c>
      <c r="AR135" s="136" t="s">
        <v>153</v>
      </c>
      <c r="AT135" s="136" t="s">
        <v>137</v>
      </c>
      <c r="AU135" s="136" t="s">
        <v>85</v>
      </c>
      <c r="AY135" s="13" t="s">
        <v>134</v>
      </c>
      <c r="BE135" s="137">
        <f>IF(O135="základní",K135,0)</f>
        <v>0</v>
      </c>
      <c r="BF135" s="137">
        <f>IF(O135="snížená",K135,0)</f>
        <v>0</v>
      </c>
      <c r="BG135" s="137">
        <f>IF(O135="zákl. přenesená",K135,0)</f>
        <v>0</v>
      </c>
      <c r="BH135" s="137">
        <f>IF(O135="sníž. přenesená",K135,0)</f>
        <v>0</v>
      </c>
      <c r="BI135" s="137">
        <f>IF(O135="nulová",K135,0)</f>
        <v>0</v>
      </c>
      <c r="BJ135" s="13" t="s">
        <v>83</v>
      </c>
      <c r="BK135" s="137">
        <f>ROUND(P135*H135,2)</f>
        <v>0</v>
      </c>
      <c r="BL135" s="13" t="s">
        <v>153</v>
      </c>
      <c r="BM135" s="136" t="s">
        <v>174</v>
      </c>
    </row>
    <row r="136" spans="2:65" s="1" customFormat="1" ht="29.25">
      <c r="B136" s="29"/>
      <c r="D136" s="161" t="s">
        <v>144</v>
      </c>
      <c r="F136" s="162" t="s">
        <v>175</v>
      </c>
      <c r="K136" s="160"/>
      <c r="M136" s="29"/>
      <c r="N136" s="138"/>
      <c r="X136" s="53"/>
      <c r="AT136" s="13" t="s">
        <v>144</v>
      </c>
      <c r="AU136" s="13" t="s">
        <v>85</v>
      </c>
    </row>
    <row r="137" spans="2:65" s="1" customFormat="1" ht="24.2" customHeight="1">
      <c r="B137" s="29"/>
      <c r="C137" s="155" t="s">
        <v>176</v>
      </c>
      <c r="D137" s="155" t="s">
        <v>137</v>
      </c>
      <c r="E137" s="156" t="s">
        <v>177</v>
      </c>
      <c r="F137" s="157" t="s">
        <v>178</v>
      </c>
      <c r="G137" s="158" t="s">
        <v>140</v>
      </c>
      <c r="H137" s="159">
        <v>1</v>
      </c>
      <c r="I137" s="160">
        <v>0</v>
      </c>
      <c r="J137" s="132">
        <v>0</v>
      </c>
      <c r="K137" s="160">
        <f t="shared" si="1"/>
        <v>0</v>
      </c>
      <c r="L137" s="131" t="s">
        <v>1</v>
      </c>
      <c r="M137" s="29"/>
      <c r="N137" s="133" t="s">
        <v>1</v>
      </c>
      <c r="O137" s="114" t="s">
        <v>38</v>
      </c>
      <c r="P137" s="28">
        <f>I137+J137</f>
        <v>0</v>
      </c>
      <c r="Q137" s="28">
        <f>ROUND(I137*H137,2)</f>
        <v>0</v>
      </c>
      <c r="R137" s="28">
        <f>ROUND(J137*H137,2)</f>
        <v>0</v>
      </c>
      <c r="S137" s="134">
        <v>0</v>
      </c>
      <c r="T137" s="134">
        <f>S137*H137</f>
        <v>0</v>
      </c>
      <c r="U137" s="134">
        <v>0</v>
      </c>
      <c r="V137" s="134">
        <f>U137*H137</f>
        <v>0</v>
      </c>
      <c r="W137" s="134">
        <v>0</v>
      </c>
      <c r="X137" s="135">
        <f>W137*H137</f>
        <v>0</v>
      </c>
      <c r="AR137" s="136" t="s">
        <v>153</v>
      </c>
      <c r="AT137" s="136" t="s">
        <v>137</v>
      </c>
      <c r="AU137" s="136" t="s">
        <v>85</v>
      </c>
      <c r="AY137" s="13" t="s">
        <v>134</v>
      </c>
      <c r="BE137" s="137">
        <f>IF(O137="základní",K137,0)</f>
        <v>0</v>
      </c>
      <c r="BF137" s="137">
        <f>IF(O137="snížená",K137,0)</f>
        <v>0</v>
      </c>
      <c r="BG137" s="137">
        <f>IF(O137="zákl. přenesená",K137,0)</f>
        <v>0</v>
      </c>
      <c r="BH137" s="137">
        <f>IF(O137="sníž. přenesená",K137,0)</f>
        <v>0</v>
      </c>
      <c r="BI137" s="137">
        <f>IF(O137="nulová",K137,0)</f>
        <v>0</v>
      </c>
      <c r="BJ137" s="13" t="s">
        <v>83</v>
      </c>
      <c r="BK137" s="137">
        <f>ROUND(P137*H137,2)</f>
        <v>0</v>
      </c>
      <c r="BL137" s="13" t="s">
        <v>153</v>
      </c>
      <c r="BM137" s="136" t="s">
        <v>179</v>
      </c>
    </row>
    <row r="138" spans="2:65" s="1" customFormat="1" ht="33" customHeight="1">
      <c r="B138" s="29"/>
      <c r="C138" s="155" t="s">
        <v>180</v>
      </c>
      <c r="D138" s="155" t="s">
        <v>137</v>
      </c>
      <c r="E138" s="156" t="s">
        <v>181</v>
      </c>
      <c r="F138" s="157" t="s">
        <v>182</v>
      </c>
      <c r="G138" s="158" t="s">
        <v>140</v>
      </c>
      <c r="H138" s="159">
        <v>1</v>
      </c>
      <c r="I138" s="160">
        <v>0</v>
      </c>
      <c r="J138" s="132">
        <v>0</v>
      </c>
      <c r="K138" s="160">
        <f t="shared" si="1"/>
        <v>0</v>
      </c>
      <c r="L138" s="131" t="s">
        <v>1</v>
      </c>
      <c r="M138" s="29"/>
      <c r="N138" s="133" t="s">
        <v>1</v>
      </c>
      <c r="O138" s="114" t="s">
        <v>38</v>
      </c>
      <c r="P138" s="28">
        <f>I138+J138</f>
        <v>0</v>
      </c>
      <c r="Q138" s="28">
        <f>ROUND(I138*H138,2)</f>
        <v>0</v>
      </c>
      <c r="R138" s="28">
        <f>ROUND(J138*H138,2)</f>
        <v>0</v>
      </c>
      <c r="S138" s="134">
        <v>0</v>
      </c>
      <c r="T138" s="134">
        <f>S138*H138</f>
        <v>0</v>
      </c>
      <c r="U138" s="134">
        <v>0</v>
      </c>
      <c r="V138" s="134">
        <f>U138*H138</f>
        <v>0</v>
      </c>
      <c r="W138" s="134">
        <v>0</v>
      </c>
      <c r="X138" s="135">
        <f>W138*H138</f>
        <v>0</v>
      </c>
      <c r="AR138" s="136" t="s">
        <v>153</v>
      </c>
      <c r="AT138" s="136" t="s">
        <v>137</v>
      </c>
      <c r="AU138" s="136" t="s">
        <v>85</v>
      </c>
      <c r="AY138" s="13" t="s">
        <v>134</v>
      </c>
      <c r="BE138" s="137">
        <f>IF(O138="základní",K138,0)</f>
        <v>0</v>
      </c>
      <c r="BF138" s="137">
        <f>IF(O138="snížená",K138,0)</f>
        <v>0</v>
      </c>
      <c r="BG138" s="137">
        <f>IF(O138="zákl. přenesená",K138,0)</f>
        <v>0</v>
      </c>
      <c r="BH138" s="137">
        <f>IF(O138="sníž. přenesená",K138,0)</f>
        <v>0</v>
      </c>
      <c r="BI138" s="137">
        <f>IF(O138="nulová",K138,0)</f>
        <v>0</v>
      </c>
      <c r="BJ138" s="13" t="s">
        <v>83</v>
      </c>
      <c r="BK138" s="137">
        <f>ROUND(P138*H138,2)</f>
        <v>0</v>
      </c>
      <c r="BL138" s="13" t="s">
        <v>153</v>
      </c>
      <c r="BM138" s="136" t="s">
        <v>183</v>
      </c>
    </row>
    <row r="139" spans="2:65" s="1" customFormat="1" ht="19.5">
      <c r="B139" s="29"/>
      <c r="D139" s="161" t="s">
        <v>144</v>
      </c>
      <c r="F139" s="162" t="s">
        <v>184</v>
      </c>
      <c r="K139" s="160"/>
      <c r="M139" s="29"/>
      <c r="N139" s="138"/>
      <c r="X139" s="53"/>
      <c r="AT139" s="13" t="s">
        <v>144</v>
      </c>
      <c r="AU139" s="13" t="s">
        <v>85</v>
      </c>
    </row>
    <row r="140" spans="2:65" s="1" customFormat="1" ht="24.2" customHeight="1">
      <c r="B140" s="29"/>
      <c r="C140" s="155" t="s">
        <v>8</v>
      </c>
      <c r="D140" s="155" t="s">
        <v>137</v>
      </c>
      <c r="E140" s="156" t="s">
        <v>185</v>
      </c>
      <c r="F140" s="157" t="s">
        <v>186</v>
      </c>
      <c r="G140" s="158" t="s">
        <v>140</v>
      </c>
      <c r="H140" s="159">
        <v>1</v>
      </c>
      <c r="I140" s="160">
        <v>0</v>
      </c>
      <c r="J140" s="132">
        <v>0</v>
      </c>
      <c r="K140" s="160">
        <f t="shared" si="1"/>
        <v>0</v>
      </c>
      <c r="L140" s="131" t="s">
        <v>1</v>
      </c>
      <c r="M140" s="29"/>
      <c r="N140" s="133" t="s">
        <v>1</v>
      </c>
      <c r="O140" s="114" t="s">
        <v>38</v>
      </c>
      <c r="P140" s="28">
        <f>I140+J140</f>
        <v>0</v>
      </c>
      <c r="Q140" s="28">
        <f>ROUND(I140*H140,2)</f>
        <v>0</v>
      </c>
      <c r="R140" s="28">
        <f>ROUND(J140*H140,2)</f>
        <v>0</v>
      </c>
      <c r="S140" s="134">
        <v>0</v>
      </c>
      <c r="T140" s="134">
        <f>S140*H140</f>
        <v>0</v>
      </c>
      <c r="U140" s="134">
        <v>0</v>
      </c>
      <c r="V140" s="134">
        <f>U140*H140</f>
        <v>0</v>
      </c>
      <c r="W140" s="134">
        <v>0</v>
      </c>
      <c r="X140" s="135">
        <f>W140*H140</f>
        <v>0</v>
      </c>
      <c r="AR140" s="136" t="s">
        <v>153</v>
      </c>
      <c r="AT140" s="136" t="s">
        <v>137</v>
      </c>
      <c r="AU140" s="136" t="s">
        <v>85</v>
      </c>
      <c r="AY140" s="13" t="s">
        <v>134</v>
      </c>
      <c r="BE140" s="137">
        <f>IF(O140="základní",K140,0)</f>
        <v>0</v>
      </c>
      <c r="BF140" s="137">
        <f>IF(O140="snížená",K140,0)</f>
        <v>0</v>
      </c>
      <c r="BG140" s="137">
        <f>IF(O140="zákl. přenesená",K140,0)</f>
        <v>0</v>
      </c>
      <c r="BH140" s="137">
        <f>IF(O140="sníž. přenesená",K140,0)</f>
        <v>0</v>
      </c>
      <c r="BI140" s="137">
        <f>IF(O140="nulová",K140,0)</f>
        <v>0</v>
      </c>
      <c r="BJ140" s="13" t="s">
        <v>83</v>
      </c>
      <c r="BK140" s="137">
        <f>ROUND(P140*H140,2)</f>
        <v>0</v>
      </c>
      <c r="BL140" s="13" t="s">
        <v>153</v>
      </c>
      <c r="BM140" s="136" t="s">
        <v>187</v>
      </c>
    </row>
    <row r="141" spans="2:65" s="1" customFormat="1" ht="24.2" customHeight="1">
      <c r="B141" s="29"/>
      <c r="C141" s="155" t="s">
        <v>188</v>
      </c>
      <c r="D141" s="155" t="s">
        <v>137</v>
      </c>
      <c r="E141" s="156" t="s">
        <v>189</v>
      </c>
      <c r="F141" s="157" t="s">
        <v>190</v>
      </c>
      <c r="G141" s="158" t="s">
        <v>140</v>
      </c>
      <c r="H141" s="159">
        <v>1</v>
      </c>
      <c r="I141" s="160">
        <v>0</v>
      </c>
      <c r="J141" s="132">
        <v>0</v>
      </c>
      <c r="K141" s="160">
        <f t="shared" si="1"/>
        <v>0</v>
      </c>
      <c r="L141" s="131" t="s">
        <v>1</v>
      </c>
      <c r="M141" s="29"/>
      <c r="N141" s="133" t="s">
        <v>1</v>
      </c>
      <c r="O141" s="114" t="s">
        <v>38</v>
      </c>
      <c r="P141" s="28">
        <f>I141+J141</f>
        <v>0</v>
      </c>
      <c r="Q141" s="28">
        <f>ROUND(I141*H141,2)</f>
        <v>0</v>
      </c>
      <c r="R141" s="28">
        <f>ROUND(J141*H141,2)</f>
        <v>0</v>
      </c>
      <c r="S141" s="134">
        <v>0</v>
      </c>
      <c r="T141" s="134">
        <f>S141*H141</f>
        <v>0</v>
      </c>
      <c r="U141" s="134">
        <v>0</v>
      </c>
      <c r="V141" s="134">
        <f>U141*H141</f>
        <v>0</v>
      </c>
      <c r="W141" s="134">
        <v>0</v>
      </c>
      <c r="X141" s="135">
        <f>W141*H141</f>
        <v>0</v>
      </c>
      <c r="AR141" s="136" t="s">
        <v>153</v>
      </c>
      <c r="AT141" s="136" t="s">
        <v>137</v>
      </c>
      <c r="AU141" s="136" t="s">
        <v>85</v>
      </c>
      <c r="AY141" s="13" t="s">
        <v>134</v>
      </c>
      <c r="BE141" s="137">
        <f>IF(O141="základní",K141,0)</f>
        <v>0</v>
      </c>
      <c r="BF141" s="137">
        <f>IF(O141="snížená",K141,0)</f>
        <v>0</v>
      </c>
      <c r="BG141" s="137">
        <f>IF(O141="zákl. přenesená",K141,0)</f>
        <v>0</v>
      </c>
      <c r="BH141" s="137">
        <f>IF(O141="sníž. přenesená",K141,0)</f>
        <v>0</v>
      </c>
      <c r="BI141" s="137">
        <f>IF(O141="nulová",K141,0)</f>
        <v>0</v>
      </c>
      <c r="BJ141" s="13" t="s">
        <v>83</v>
      </c>
      <c r="BK141" s="137">
        <f>ROUND(P141*H141,2)</f>
        <v>0</v>
      </c>
      <c r="BL141" s="13" t="s">
        <v>153</v>
      </c>
      <c r="BM141" s="136" t="s">
        <v>191</v>
      </c>
    </row>
    <row r="142" spans="2:65" s="1" customFormat="1" ht="29.25">
      <c r="B142" s="29"/>
      <c r="D142" s="161" t="s">
        <v>144</v>
      </c>
      <c r="F142" s="162" t="s">
        <v>192</v>
      </c>
      <c r="K142" s="160"/>
      <c r="M142" s="29"/>
      <c r="N142" s="138"/>
      <c r="X142" s="53"/>
      <c r="AT142" s="13" t="s">
        <v>144</v>
      </c>
      <c r="AU142" s="13" t="s">
        <v>85</v>
      </c>
    </row>
    <row r="143" spans="2:65" s="1" customFormat="1" ht="37.9" customHeight="1">
      <c r="B143" s="29"/>
      <c r="C143" s="155" t="s">
        <v>193</v>
      </c>
      <c r="D143" s="155" t="s">
        <v>137</v>
      </c>
      <c r="E143" s="156" t="s">
        <v>194</v>
      </c>
      <c r="F143" s="157" t="s">
        <v>195</v>
      </c>
      <c r="G143" s="158" t="s">
        <v>140</v>
      </c>
      <c r="H143" s="159">
        <v>1</v>
      </c>
      <c r="I143" s="160">
        <v>0</v>
      </c>
      <c r="J143" s="132">
        <v>0</v>
      </c>
      <c r="K143" s="160">
        <f t="shared" si="1"/>
        <v>0</v>
      </c>
      <c r="L143" s="131" t="s">
        <v>1</v>
      </c>
      <c r="M143" s="29"/>
      <c r="N143" s="133" t="s">
        <v>1</v>
      </c>
      <c r="O143" s="114" t="s">
        <v>38</v>
      </c>
      <c r="P143" s="28">
        <f>I143+J143</f>
        <v>0</v>
      </c>
      <c r="Q143" s="28">
        <f>ROUND(I143*H143,2)</f>
        <v>0</v>
      </c>
      <c r="R143" s="28">
        <f>ROUND(J143*H143,2)</f>
        <v>0</v>
      </c>
      <c r="S143" s="134">
        <v>0</v>
      </c>
      <c r="T143" s="134">
        <f>S143*H143</f>
        <v>0</v>
      </c>
      <c r="U143" s="134">
        <v>0</v>
      </c>
      <c r="V143" s="134">
        <f>U143*H143</f>
        <v>0</v>
      </c>
      <c r="W143" s="134">
        <v>0</v>
      </c>
      <c r="X143" s="135">
        <f>W143*H143</f>
        <v>0</v>
      </c>
      <c r="AR143" s="136" t="s">
        <v>153</v>
      </c>
      <c r="AT143" s="136" t="s">
        <v>137</v>
      </c>
      <c r="AU143" s="136" t="s">
        <v>85</v>
      </c>
      <c r="AY143" s="13" t="s">
        <v>134</v>
      </c>
      <c r="BE143" s="137">
        <f>IF(O143="základní",K143,0)</f>
        <v>0</v>
      </c>
      <c r="BF143" s="137">
        <f>IF(O143="snížená",K143,0)</f>
        <v>0</v>
      </c>
      <c r="BG143" s="137">
        <f>IF(O143="zákl. přenesená",K143,0)</f>
        <v>0</v>
      </c>
      <c r="BH143" s="137">
        <f>IF(O143="sníž. přenesená",K143,0)</f>
        <v>0</v>
      </c>
      <c r="BI143" s="137">
        <f>IF(O143="nulová",K143,0)</f>
        <v>0</v>
      </c>
      <c r="BJ143" s="13" t="s">
        <v>83</v>
      </c>
      <c r="BK143" s="137">
        <f>ROUND(P143*H143,2)</f>
        <v>0</v>
      </c>
      <c r="BL143" s="13" t="s">
        <v>153</v>
      </c>
      <c r="BM143" s="136" t="s">
        <v>196</v>
      </c>
    </row>
    <row r="144" spans="2:65" s="1" customFormat="1" ht="21.75" customHeight="1">
      <c r="B144" s="29"/>
      <c r="C144" s="155" t="s">
        <v>197</v>
      </c>
      <c r="D144" s="155" t="s">
        <v>137</v>
      </c>
      <c r="E144" s="156" t="s">
        <v>198</v>
      </c>
      <c r="F144" s="157" t="s">
        <v>199</v>
      </c>
      <c r="G144" s="158" t="s">
        <v>140</v>
      </c>
      <c r="H144" s="159">
        <v>1</v>
      </c>
      <c r="I144" s="160">
        <v>0</v>
      </c>
      <c r="J144" s="132">
        <v>0</v>
      </c>
      <c r="K144" s="160">
        <f t="shared" si="1"/>
        <v>0</v>
      </c>
      <c r="L144" s="131" t="s">
        <v>1</v>
      </c>
      <c r="M144" s="29"/>
      <c r="N144" s="133" t="s">
        <v>1</v>
      </c>
      <c r="O144" s="114" t="s">
        <v>38</v>
      </c>
      <c r="P144" s="28">
        <f>I144+J144</f>
        <v>0</v>
      </c>
      <c r="Q144" s="28">
        <f>ROUND(I144*H144,2)</f>
        <v>0</v>
      </c>
      <c r="R144" s="28">
        <f>ROUND(J144*H144,2)</f>
        <v>0</v>
      </c>
      <c r="S144" s="134">
        <v>0</v>
      </c>
      <c r="T144" s="134">
        <f>S144*H144</f>
        <v>0</v>
      </c>
      <c r="U144" s="134">
        <v>0</v>
      </c>
      <c r="V144" s="134">
        <f>U144*H144</f>
        <v>0</v>
      </c>
      <c r="W144" s="134">
        <v>0</v>
      </c>
      <c r="X144" s="135">
        <f>W144*H144</f>
        <v>0</v>
      </c>
      <c r="AR144" s="136" t="s">
        <v>153</v>
      </c>
      <c r="AT144" s="136" t="s">
        <v>137</v>
      </c>
      <c r="AU144" s="136" t="s">
        <v>85</v>
      </c>
      <c r="AY144" s="13" t="s">
        <v>134</v>
      </c>
      <c r="BE144" s="137">
        <f>IF(O144="základní",K144,0)</f>
        <v>0</v>
      </c>
      <c r="BF144" s="137">
        <f>IF(O144="snížená",K144,0)</f>
        <v>0</v>
      </c>
      <c r="BG144" s="137">
        <f>IF(O144="zákl. přenesená",K144,0)</f>
        <v>0</v>
      </c>
      <c r="BH144" s="137">
        <f>IF(O144="sníž. přenesená",K144,0)</f>
        <v>0</v>
      </c>
      <c r="BI144" s="137">
        <f>IF(O144="nulová",K144,0)</f>
        <v>0</v>
      </c>
      <c r="BJ144" s="13" t="s">
        <v>83</v>
      </c>
      <c r="BK144" s="137">
        <f>ROUND(P144*H144,2)</f>
        <v>0</v>
      </c>
      <c r="BL144" s="13" t="s">
        <v>153</v>
      </c>
      <c r="BM144" s="136" t="s">
        <v>200</v>
      </c>
    </row>
    <row r="145" spans="2:65" s="1" customFormat="1" ht="24.2" customHeight="1">
      <c r="B145" s="29"/>
      <c r="C145" s="155" t="s">
        <v>201</v>
      </c>
      <c r="D145" s="155" t="s">
        <v>137</v>
      </c>
      <c r="E145" s="156" t="s">
        <v>202</v>
      </c>
      <c r="F145" s="157" t="s">
        <v>203</v>
      </c>
      <c r="G145" s="158" t="s">
        <v>140</v>
      </c>
      <c r="H145" s="159">
        <v>1</v>
      </c>
      <c r="I145" s="160">
        <v>0</v>
      </c>
      <c r="J145" s="132">
        <v>0</v>
      </c>
      <c r="K145" s="160">
        <f t="shared" si="1"/>
        <v>0</v>
      </c>
      <c r="L145" s="131" t="s">
        <v>1</v>
      </c>
      <c r="M145" s="29"/>
      <c r="N145" s="133" t="s">
        <v>1</v>
      </c>
      <c r="O145" s="114" t="s">
        <v>38</v>
      </c>
      <c r="P145" s="28">
        <f>I145+J145</f>
        <v>0</v>
      </c>
      <c r="Q145" s="28">
        <f>ROUND(I145*H145,2)</f>
        <v>0</v>
      </c>
      <c r="R145" s="28">
        <f>ROUND(J145*H145,2)</f>
        <v>0</v>
      </c>
      <c r="S145" s="134">
        <v>0</v>
      </c>
      <c r="T145" s="134">
        <f>S145*H145</f>
        <v>0</v>
      </c>
      <c r="U145" s="134">
        <v>0</v>
      </c>
      <c r="V145" s="134">
        <f>U145*H145</f>
        <v>0</v>
      </c>
      <c r="W145" s="134">
        <v>0</v>
      </c>
      <c r="X145" s="135">
        <f>W145*H145</f>
        <v>0</v>
      </c>
      <c r="AR145" s="136" t="s">
        <v>153</v>
      </c>
      <c r="AT145" s="136" t="s">
        <v>137</v>
      </c>
      <c r="AU145" s="136" t="s">
        <v>85</v>
      </c>
      <c r="AY145" s="13" t="s">
        <v>134</v>
      </c>
      <c r="BE145" s="137">
        <f>IF(O145="základní",K145,0)</f>
        <v>0</v>
      </c>
      <c r="BF145" s="137">
        <f>IF(O145="snížená",K145,0)</f>
        <v>0</v>
      </c>
      <c r="BG145" s="137">
        <f>IF(O145="zákl. přenesená",K145,0)</f>
        <v>0</v>
      </c>
      <c r="BH145" s="137">
        <f>IF(O145="sníž. přenesená",K145,0)</f>
        <v>0</v>
      </c>
      <c r="BI145" s="137">
        <f>IF(O145="nulová",K145,0)</f>
        <v>0</v>
      </c>
      <c r="BJ145" s="13" t="s">
        <v>83</v>
      </c>
      <c r="BK145" s="137">
        <f>ROUND(P145*H145,2)</f>
        <v>0</v>
      </c>
      <c r="BL145" s="13" t="s">
        <v>153</v>
      </c>
      <c r="BM145" s="136" t="s">
        <v>204</v>
      </c>
    </row>
    <row r="146" spans="2:65" s="1" customFormat="1" ht="24.2" customHeight="1">
      <c r="B146" s="29"/>
      <c r="C146" s="155" t="s">
        <v>205</v>
      </c>
      <c r="D146" s="155" t="s">
        <v>137</v>
      </c>
      <c r="E146" s="156" t="s">
        <v>206</v>
      </c>
      <c r="F146" s="157" t="s">
        <v>207</v>
      </c>
      <c r="G146" s="158" t="s">
        <v>140</v>
      </c>
      <c r="H146" s="159">
        <v>1</v>
      </c>
      <c r="I146" s="160">
        <v>0</v>
      </c>
      <c r="J146" s="132">
        <v>0</v>
      </c>
      <c r="K146" s="160">
        <f t="shared" si="1"/>
        <v>0</v>
      </c>
      <c r="L146" s="131" t="s">
        <v>1</v>
      </c>
      <c r="M146" s="29"/>
      <c r="N146" s="133" t="s">
        <v>1</v>
      </c>
      <c r="O146" s="114" t="s">
        <v>38</v>
      </c>
      <c r="P146" s="28">
        <f>I146+J146</f>
        <v>0</v>
      </c>
      <c r="Q146" s="28">
        <f>ROUND(I146*H146,2)</f>
        <v>0</v>
      </c>
      <c r="R146" s="28">
        <f>ROUND(J146*H146,2)</f>
        <v>0</v>
      </c>
      <c r="S146" s="134">
        <v>0</v>
      </c>
      <c r="T146" s="134">
        <f>S146*H146</f>
        <v>0</v>
      </c>
      <c r="U146" s="134">
        <v>0</v>
      </c>
      <c r="V146" s="134">
        <f>U146*H146</f>
        <v>0</v>
      </c>
      <c r="W146" s="134">
        <v>0</v>
      </c>
      <c r="X146" s="135">
        <f>W146*H146</f>
        <v>0</v>
      </c>
      <c r="AR146" s="136" t="s">
        <v>153</v>
      </c>
      <c r="AT146" s="136" t="s">
        <v>137</v>
      </c>
      <c r="AU146" s="136" t="s">
        <v>85</v>
      </c>
      <c r="AY146" s="13" t="s">
        <v>134</v>
      </c>
      <c r="BE146" s="137">
        <f>IF(O146="základní",K146,0)</f>
        <v>0</v>
      </c>
      <c r="BF146" s="137">
        <f>IF(O146="snížená",K146,0)</f>
        <v>0</v>
      </c>
      <c r="BG146" s="137">
        <f>IF(O146="zákl. přenesená",K146,0)</f>
        <v>0</v>
      </c>
      <c r="BH146" s="137">
        <f>IF(O146="sníž. přenesená",K146,0)</f>
        <v>0</v>
      </c>
      <c r="BI146" s="137">
        <f>IF(O146="nulová",K146,0)</f>
        <v>0</v>
      </c>
      <c r="BJ146" s="13" t="s">
        <v>83</v>
      </c>
      <c r="BK146" s="137">
        <f>ROUND(P146*H146,2)</f>
        <v>0</v>
      </c>
      <c r="BL146" s="13" t="s">
        <v>153</v>
      </c>
      <c r="BM146" s="136" t="s">
        <v>208</v>
      </c>
    </row>
    <row r="147" spans="2:65" s="1" customFormat="1" ht="44.25" customHeight="1">
      <c r="B147" s="29"/>
      <c r="C147" s="155" t="s">
        <v>209</v>
      </c>
      <c r="D147" s="155" t="s">
        <v>137</v>
      </c>
      <c r="E147" s="156" t="s">
        <v>210</v>
      </c>
      <c r="F147" s="157" t="s">
        <v>211</v>
      </c>
      <c r="G147" s="158" t="s">
        <v>140</v>
      </c>
      <c r="H147" s="159">
        <v>1</v>
      </c>
      <c r="I147" s="160">
        <v>0</v>
      </c>
      <c r="J147" s="132">
        <v>0</v>
      </c>
      <c r="K147" s="160">
        <f t="shared" si="1"/>
        <v>0</v>
      </c>
      <c r="L147" s="131" t="s">
        <v>1</v>
      </c>
      <c r="M147" s="29"/>
      <c r="N147" s="133" t="s">
        <v>1</v>
      </c>
      <c r="O147" s="114" t="s">
        <v>38</v>
      </c>
      <c r="P147" s="28">
        <f>I147+J147</f>
        <v>0</v>
      </c>
      <c r="Q147" s="28">
        <f>ROUND(I147*H147,2)</f>
        <v>0</v>
      </c>
      <c r="R147" s="28">
        <f>ROUND(J147*H147,2)</f>
        <v>0</v>
      </c>
      <c r="S147" s="134">
        <v>0</v>
      </c>
      <c r="T147" s="134">
        <f>S147*H147</f>
        <v>0</v>
      </c>
      <c r="U147" s="134">
        <v>0</v>
      </c>
      <c r="V147" s="134">
        <f>U147*H147</f>
        <v>0</v>
      </c>
      <c r="W147" s="134">
        <v>0</v>
      </c>
      <c r="X147" s="135">
        <f>W147*H147</f>
        <v>0</v>
      </c>
      <c r="AR147" s="136" t="s">
        <v>153</v>
      </c>
      <c r="AT147" s="136" t="s">
        <v>137</v>
      </c>
      <c r="AU147" s="136" t="s">
        <v>85</v>
      </c>
      <c r="AY147" s="13" t="s">
        <v>134</v>
      </c>
      <c r="BE147" s="137">
        <f>IF(O147="základní",K147,0)</f>
        <v>0</v>
      </c>
      <c r="BF147" s="137">
        <f>IF(O147="snížená",K147,0)</f>
        <v>0</v>
      </c>
      <c r="BG147" s="137">
        <f>IF(O147="zákl. přenesená",K147,0)</f>
        <v>0</v>
      </c>
      <c r="BH147" s="137">
        <f>IF(O147="sníž. přenesená",K147,0)</f>
        <v>0</v>
      </c>
      <c r="BI147" s="137">
        <f>IF(O147="nulová",K147,0)</f>
        <v>0</v>
      </c>
      <c r="BJ147" s="13" t="s">
        <v>83</v>
      </c>
      <c r="BK147" s="137">
        <f>ROUND(P147*H147,2)</f>
        <v>0</v>
      </c>
      <c r="BL147" s="13" t="s">
        <v>153</v>
      </c>
      <c r="BM147" s="136" t="s">
        <v>212</v>
      </c>
    </row>
    <row r="148" spans="2:65" s="1" customFormat="1" ht="29.25">
      <c r="B148" s="29"/>
      <c r="D148" s="161" t="s">
        <v>144</v>
      </c>
      <c r="F148" s="162" t="s">
        <v>213</v>
      </c>
      <c r="K148" s="160"/>
      <c r="M148" s="29"/>
      <c r="N148" s="138"/>
      <c r="X148" s="53"/>
      <c r="AT148" s="13" t="s">
        <v>144</v>
      </c>
      <c r="AU148" s="13" t="s">
        <v>85</v>
      </c>
    </row>
    <row r="149" spans="2:65" s="1" customFormat="1" ht="24.2" customHeight="1">
      <c r="B149" s="29"/>
      <c r="C149" s="163" t="s">
        <v>214</v>
      </c>
      <c r="D149" s="163" t="s">
        <v>131</v>
      </c>
      <c r="E149" s="164" t="s">
        <v>215</v>
      </c>
      <c r="F149" s="165" t="s">
        <v>216</v>
      </c>
      <c r="G149" s="166" t="s">
        <v>140</v>
      </c>
      <c r="H149" s="167">
        <v>1</v>
      </c>
      <c r="I149" s="140">
        <v>0</v>
      </c>
      <c r="J149" s="174"/>
      <c r="K149" s="160">
        <f>ROUND((H149*I149)+J149,2)</f>
        <v>0</v>
      </c>
      <c r="L149" s="139" t="s">
        <v>141</v>
      </c>
      <c r="M149" s="141"/>
      <c r="N149" s="142" t="s">
        <v>1</v>
      </c>
      <c r="O149" s="114" t="s">
        <v>38</v>
      </c>
      <c r="P149" s="28">
        <f>I149+J149</f>
        <v>0</v>
      </c>
      <c r="Q149" s="28">
        <f>ROUND(I149*H149,2)</f>
        <v>0</v>
      </c>
      <c r="R149" s="28">
        <f>ROUND(J149*H149,2)</f>
        <v>0</v>
      </c>
      <c r="S149" s="134">
        <v>0</v>
      </c>
      <c r="T149" s="134">
        <f>S149*H149</f>
        <v>0</v>
      </c>
      <c r="U149" s="134">
        <v>0</v>
      </c>
      <c r="V149" s="134">
        <f>U149*H149</f>
        <v>0</v>
      </c>
      <c r="W149" s="134">
        <v>0</v>
      </c>
      <c r="X149" s="135">
        <f>W149*H149</f>
        <v>0</v>
      </c>
      <c r="AR149" s="136" t="s">
        <v>153</v>
      </c>
      <c r="AT149" s="136" t="s">
        <v>131</v>
      </c>
      <c r="AU149" s="136" t="s">
        <v>85</v>
      </c>
      <c r="AY149" s="13" t="s">
        <v>134</v>
      </c>
      <c r="BE149" s="137">
        <f>IF(O149="základní",K149,0)</f>
        <v>0</v>
      </c>
      <c r="BF149" s="137">
        <f>IF(O149="snížená",K149,0)</f>
        <v>0</v>
      </c>
      <c r="BG149" s="137">
        <f>IF(O149="zákl. přenesená",K149,0)</f>
        <v>0</v>
      </c>
      <c r="BH149" s="137">
        <f>IF(O149="sníž. přenesená",K149,0)</f>
        <v>0</v>
      </c>
      <c r="BI149" s="137">
        <f>IF(O149="nulová",K149,0)</f>
        <v>0</v>
      </c>
      <c r="BJ149" s="13" t="s">
        <v>83</v>
      </c>
      <c r="BK149" s="137">
        <f>ROUND(P149*H149,2)</f>
        <v>0</v>
      </c>
      <c r="BL149" s="13" t="s">
        <v>153</v>
      </c>
      <c r="BM149" s="136" t="s">
        <v>217</v>
      </c>
    </row>
    <row r="150" spans="2:65" s="1" customFormat="1" ht="24.2" customHeight="1">
      <c r="B150" s="29"/>
      <c r="C150" s="163" t="s">
        <v>218</v>
      </c>
      <c r="D150" s="163" t="s">
        <v>131</v>
      </c>
      <c r="E150" s="164" t="s">
        <v>219</v>
      </c>
      <c r="F150" s="165" t="s">
        <v>220</v>
      </c>
      <c r="G150" s="166" t="s">
        <v>140</v>
      </c>
      <c r="H150" s="167">
        <v>1</v>
      </c>
      <c r="I150" s="140">
        <v>0</v>
      </c>
      <c r="J150" s="174"/>
      <c r="K150" s="160">
        <f>ROUND((H150*I150)+J150,2)</f>
        <v>0</v>
      </c>
      <c r="L150" s="139" t="s">
        <v>141</v>
      </c>
      <c r="M150" s="141"/>
      <c r="N150" s="142" t="s">
        <v>1</v>
      </c>
      <c r="O150" s="114" t="s">
        <v>38</v>
      </c>
      <c r="P150" s="28">
        <f>I150+J150</f>
        <v>0</v>
      </c>
      <c r="Q150" s="28">
        <f>ROUND(I150*H150,2)</f>
        <v>0</v>
      </c>
      <c r="R150" s="28">
        <f>ROUND(J150*H150,2)</f>
        <v>0</v>
      </c>
      <c r="S150" s="134">
        <v>0</v>
      </c>
      <c r="T150" s="134">
        <f>S150*H150</f>
        <v>0</v>
      </c>
      <c r="U150" s="134">
        <v>0</v>
      </c>
      <c r="V150" s="134">
        <f>U150*H150</f>
        <v>0</v>
      </c>
      <c r="W150" s="134">
        <v>0</v>
      </c>
      <c r="X150" s="135">
        <f>W150*H150</f>
        <v>0</v>
      </c>
      <c r="AR150" s="136" t="s">
        <v>153</v>
      </c>
      <c r="AT150" s="136" t="s">
        <v>131</v>
      </c>
      <c r="AU150" s="136" t="s">
        <v>85</v>
      </c>
      <c r="AY150" s="13" t="s">
        <v>134</v>
      </c>
      <c r="BE150" s="137">
        <f>IF(O150="základní",K150,0)</f>
        <v>0</v>
      </c>
      <c r="BF150" s="137">
        <f>IF(O150="snížená",K150,0)</f>
        <v>0</v>
      </c>
      <c r="BG150" s="137">
        <f>IF(O150="zákl. přenesená",K150,0)</f>
        <v>0</v>
      </c>
      <c r="BH150" s="137">
        <f>IF(O150="sníž. přenesená",K150,0)</f>
        <v>0</v>
      </c>
      <c r="BI150" s="137">
        <f>IF(O150="nulová",K150,0)</f>
        <v>0</v>
      </c>
      <c r="BJ150" s="13" t="s">
        <v>83</v>
      </c>
      <c r="BK150" s="137">
        <f>ROUND(P150*H150,2)</f>
        <v>0</v>
      </c>
      <c r="BL150" s="13" t="s">
        <v>153</v>
      </c>
      <c r="BM150" s="136" t="s">
        <v>221</v>
      </c>
    </row>
    <row r="151" spans="2:65" s="1" customFormat="1" ht="24.2" customHeight="1">
      <c r="B151" s="29"/>
      <c r="C151" s="155" t="s">
        <v>222</v>
      </c>
      <c r="D151" s="155" t="s">
        <v>137</v>
      </c>
      <c r="E151" s="156" t="s">
        <v>223</v>
      </c>
      <c r="F151" s="157" t="s">
        <v>224</v>
      </c>
      <c r="G151" s="158" t="s">
        <v>140</v>
      </c>
      <c r="H151" s="159">
        <v>2</v>
      </c>
      <c r="I151" s="160">
        <v>0</v>
      </c>
      <c r="J151" s="132">
        <v>0</v>
      </c>
      <c r="K151" s="160">
        <f t="shared" si="1"/>
        <v>0</v>
      </c>
      <c r="L151" s="131" t="s">
        <v>141</v>
      </c>
      <c r="M151" s="29"/>
      <c r="N151" s="133" t="s">
        <v>1</v>
      </c>
      <c r="O151" s="114" t="s">
        <v>38</v>
      </c>
      <c r="P151" s="28">
        <f>I151+J151</f>
        <v>0</v>
      </c>
      <c r="Q151" s="28">
        <f>ROUND(I151*H151,2)</f>
        <v>0</v>
      </c>
      <c r="R151" s="28">
        <f>ROUND(J151*H151,2)</f>
        <v>0</v>
      </c>
      <c r="S151" s="134">
        <v>0</v>
      </c>
      <c r="T151" s="134">
        <f>S151*H151</f>
        <v>0</v>
      </c>
      <c r="U151" s="134">
        <v>0</v>
      </c>
      <c r="V151" s="134">
        <f>U151*H151</f>
        <v>0</v>
      </c>
      <c r="W151" s="134">
        <v>0</v>
      </c>
      <c r="X151" s="135">
        <f>W151*H151</f>
        <v>0</v>
      </c>
      <c r="AR151" s="136" t="s">
        <v>153</v>
      </c>
      <c r="AT151" s="136" t="s">
        <v>137</v>
      </c>
      <c r="AU151" s="136" t="s">
        <v>85</v>
      </c>
      <c r="AY151" s="13" t="s">
        <v>134</v>
      </c>
      <c r="BE151" s="137">
        <f>IF(O151="základní",K151,0)</f>
        <v>0</v>
      </c>
      <c r="BF151" s="137">
        <f>IF(O151="snížená",K151,0)</f>
        <v>0</v>
      </c>
      <c r="BG151" s="137">
        <f>IF(O151="zákl. přenesená",K151,0)</f>
        <v>0</v>
      </c>
      <c r="BH151" s="137">
        <f>IF(O151="sníž. přenesená",K151,0)</f>
        <v>0</v>
      </c>
      <c r="BI151" s="137">
        <f>IF(O151="nulová",K151,0)</f>
        <v>0</v>
      </c>
      <c r="BJ151" s="13" t="s">
        <v>83</v>
      </c>
      <c r="BK151" s="137">
        <f>ROUND(P151*H151,2)</f>
        <v>0</v>
      </c>
      <c r="BL151" s="13" t="s">
        <v>153</v>
      </c>
      <c r="BM151" s="136" t="s">
        <v>225</v>
      </c>
    </row>
    <row r="152" spans="2:65" s="1" customFormat="1" ht="24.2" customHeight="1">
      <c r="B152" s="29"/>
      <c r="C152" s="155" t="s">
        <v>133</v>
      </c>
      <c r="D152" s="155" t="s">
        <v>137</v>
      </c>
      <c r="E152" s="156" t="s">
        <v>226</v>
      </c>
      <c r="F152" s="157" t="s">
        <v>227</v>
      </c>
      <c r="G152" s="158" t="s">
        <v>228</v>
      </c>
      <c r="H152" s="159">
        <v>8700</v>
      </c>
      <c r="I152" s="160">
        <v>0</v>
      </c>
      <c r="J152" s="132">
        <v>0</v>
      </c>
      <c r="K152" s="160">
        <f t="shared" si="1"/>
        <v>0</v>
      </c>
      <c r="L152" s="131" t="s">
        <v>141</v>
      </c>
      <c r="M152" s="29"/>
      <c r="N152" s="133" t="s">
        <v>1</v>
      </c>
      <c r="O152" s="114" t="s">
        <v>38</v>
      </c>
      <c r="P152" s="28">
        <f>I152+J152</f>
        <v>0</v>
      </c>
      <c r="Q152" s="28">
        <f>ROUND(I152*H152,2)</f>
        <v>0</v>
      </c>
      <c r="R152" s="28">
        <f>ROUND(J152*H152,2)</f>
        <v>0</v>
      </c>
      <c r="S152" s="134">
        <v>0</v>
      </c>
      <c r="T152" s="134">
        <f>S152*H152</f>
        <v>0</v>
      </c>
      <c r="U152" s="134">
        <v>0</v>
      </c>
      <c r="V152" s="134">
        <f>U152*H152</f>
        <v>0</v>
      </c>
      <c r="W152" s="134">
        <v>0</v>
      </c>
      <c r="X152" s="135">
        <f>W152*H152</f>
        <v>0</v>
      </c>
      <c r="AR152" s="136" t="s">
        <v>153</v>
      </c>
      <c r="AT152" s="136" t="s">
        <v>137</v>
      </c>
      <c r="AU152" s="136" t="s">
        <v>85</v>
      </c>
      <c r="AY152" s="13" t="s">
        <v>134</v>
      </c>
      <c r="BE152" s="137">
        <f>IF(O152="základní",K152,0)</f>
        <v>0</v>
      </c>
      <c r="BF152" s="137">
        <f>IF(O152="snížená",K152,0)</f>
        <v>0</v>
      </c>
      <c r="BG152" s="137">
        <f>IF(O152="zákl. přenesená",K152,0)</f>
        <v>0</v>
      </c>
      <c r="BH152" s="137">
        <f>IF(O152="sníž. přenesená",K152,0)</f>
        <v>0</v>
      </c>
      <c r="BI152" s="137">
        <f>IF(O152="nulová",K152,0)</f>
        <v>0</v>
      </c>
      <c r="BJ152" s="13" t="s">
        <v>83</v>
      </c>
      <c r="BK152" s="137">
        <f>ROUND(P152*H152,2)</f>
        <v>0</v>
      </c>
      <c r="BL152" s="13" t="s">
        <v>153</v>
      </c>
      <c r="BM152" s="136" t="s">
        <v>229</v>
      </c>
    </row>
    <row r="153" spans="2:65" s="1" customFormat="1" ht="29.25">
      <c r="B153" s="29"/>
      <c r="D153" s="161" t="s">
        <v>144</v>
      </c>
      <c r="F153" s="162" t="s">
        <v>230</v>
      </c>
      <c r="M153" s="29"/>
      <c r="N153" s="143"/>
      <c r="O153" s="144"/>
      <c r="P153" s="144"/>
      <c r="Q153" s="144"/>
      <c r="R153" s="144"/>
      <c r="S153" s="144"/>
      <c r="T153" s="144"/>
      <c r="U153" s="144"/>
      <c r="V153" s="144"/>
      <c r="W153" s="144"/>
      <c r="X153" s="145"/>
      <c r="AT153" s="13" t="s">
        <v>144</v>
      </c>
      <c r="AU153" s="13" t="s">
        <v>85</v>
      </c>
    </row>
    <row r="154" spans="2:65" s="1" customFormat="1" ht="6.95" customHeight="1">
      <c r="B154" s="41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29"/>
    </row>
  </sheetData>
  <sheetProtection algorithmName="SHA-512" hashValue="2f55eVbLnJMYTIPeVPH5F6FNrSm3JyvT31hdhRFL9S8Q3TzbyakVxYeRqcjOlTbpk0K080UmEdZHJtyd142Xrg==" saltValue="TFmMLqrA4hv1+tPMiCVQjg==" spinCount="100000" sheet="1" objects="1" scenarios="1"/>
  <autoFilter ref="C121:L153" xr:uid="{00000000-0009-0000-0000-000001000000}"/>
  <mergeCells count="9">
    <mergeCell ref="E87:H87"/>
    <mergeCell ref="E112:H112"/>
    <mergeCell ref="E114:H114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4"/>
  <sheetViews>
    <sheetView showGridLines="0" topLeftCell="A9" workbookViewId="0">
      <selection activeCell="J158" sqref="J15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0.164062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180" t="s">
        <v>6</v>
      </c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T2" s="13" t="s">
        <v>88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85</v>
      </c>
    </row>
    <row r="4" spans="2:46" ht="24.95" customHeight="1">
      <c r="B4" s="16"/>
      <c r="D4" s="17" t="s">
        <v>99</v>
      </c>
      <c r="M4" s="16"/>
      <c r="N4" s="90" t="s">
        <v>11</v>
      </c>
      <c r="AT4" s="13" t="s">
        <v>3</v>
      </c>
    </row>
    <row r="5" spans="2:46" ht="6.95" customHeight="1">
      <c r="B5" s="16"/>
      <c r="M5" s="16"/>
    </row>
    <row r="6" spans="2:46" ht="12" customHeight="1">
      <c r="B6" s="16"/>
      <c r="D6" s="22" t="s">
        <v>14</v>
      </c>
      <c r="M6" s="16"/>
    </row>
    <row r="7" spans="2:46" ht="16.5" customHeight="1">
      <c r="B7" s="16"/>
      <c r="E7" s="218" t="str">
        <f>'Rekapitulace stavby'!K6</f>
        <v>Oprava TNS Vranov u Stříbra</v>
      </c>
      <c r="F7" s="219"/>
      <c r="G7" s="219"/>
      <c r="H7" s="219"/>
      <c r="M7" s="16"/>
    </row>
    <row r="8" spans="2:46" s="1" customFormat="1" ht="12" customHeight="1">
      <c r="B8" s="29"/>
      <c r="D8" s="22" t="s">
        <v>100</v>
      </c>
      <c r="M8" s="29"/>
    </row>
    <row r="9" spans="2:46" s="1" customFormat="1" ht="16.5" customHeight="1">
      <c r="B9" s="29"/>
      <c r="E9" s="206" t="s">
        <v>231</v>
      </c>
      <c r="F9" s="217"/>
      <c r="G9" s="217"/>
      <c r="H9" s="217"/>
      <c r="M9" s="29"/>
    </row>
    <row r="10" spans="2:46" s="1" customFormat="1">
      <c r="B10" s="29"/>
      <c r="M10" s="29"/>
    </row>
    <row r="11" spans="2:46" s="1" customFormat="1" ht="12" customHeight="1">
      <c r="B11" s="29"/>
      <c r="D11" s="22" t="s">
        <v>16</v>
      </c>
      <c r="F11" s="20" t="s">
        <v>1</v>
      </c>
      <c r="I11" s="22" t="s">
        <v>17</v>
      </c>
      <c r="J11" s="20" t="s">
        <v>1</v>
      </c>
      <c r="M11" s="29"/>
    </row>
    <row r="12" spans="2:46" s="1" customFormat="1" ht="12" customHeight="1">
      <c r="B12" s="29"/>
      <c r="D12" s="22" t="s">
        <v>18</v>
      </c>
      <c r="F12" s="20" t="s">
        <v>19</v>
      </c>
      <c r="I12" s="22" t="s">
        <v>20</v>
      </c>
      <c r="J12" s="49">
        <f>'Rekapitulace stavby'!AN8</f>
        <v>44986</v>
      </c>
      <c r="M12" s="29"/>
    </row>
    <row r="13" spans="2:46" s="1" customFormat="1" ht="10.9" customHeight="1">
      <c r="B13" s="29"/>
      <c r="M13" s="29"/>
    </row>
    <row r="14" spans="2:46" s="1" customFormat="1" ht="12" customHeight="1">
      <c r="B14" s="29"/>
      <c r="D14" s="22" t="s">
        <v>364</v>
      </c>
      <c r="I14" s="22" t="s">
        <v>22</v>
      </c>
      <c r="J14" s="20">
        <f>IF('Rekapitulace stavby'!AN10="","",'Rekapitulace stavby'!AN10)</f>
        <v>70994234</v>
      </c>
      <c r="M14" s="29"/>
    </row>
    <row r="15" spans="2:46" s="1" customFormat="1" ht="18" customHeight="1">
      <c r="B15" s="29"/>
      <c r="E15" s="20" t="str">
        <f>IF('Rekapitulace stavby'!E11="","",'Rekapitulace stavby'!E11)</f>
        <v xml:space="preserve"> </v>
      </c>
      <c r="I15" s="22" t="s">
        <v>24</v>
      </c>
      <c r="J15" s="20" t="str">
        <f>IF('Rekapitulace stavby'!AN11="","",'Rekapitulace stavby'!AN11)</f>
        <v>CZ70994234</v>
      </c>
      <c r="M15" s="29"/>
    </row>
    <row r="16" spans="2:46" s="1" customFormat="1" ht="6.95" customHeight="1">
      <c r="B16" s="29"/>
      <c r="M16" s="29"/>
    </row>
    <row r="17" spans="2:13" s="1" customFormat="1" ht="12" customHeight="1">
      <c r="B17" s="29"/>
      <c r="D17" s="177" t="s">
        <v>25</v>
      </c>
      <c r="E17" s="172"/>
      <c r="F17" s="172"/>
      <c r="G17" s="172"/>
      <c r="H17" s="172"/>
      <c r="I17" s="22" t="s">
        <v>22</v>
      </c>
      <c r="J17" s="173" t="str">
        <f>'Rekapitulace stavby'!AN13</f>
        <v/>
      </c>
      <c r="M17" s="29"/>
    </row>
    <row r="18" spans="2:13" s="1" customFormat="1" ht="18" customHeight="1">
      <c r="B18" s="29"/>
      <c r="E18" s="196" t="str">
        <f>'Rekapitulace stavby'!E14</f>
        <v xml:space="preserve"> </v>
      </c>
      <c r="F18" s="196"/>
      <c r="G18" s="196"/>
      <c r="H18" s="196"/>
      <c r="I18" s="22" t="s">
        <v>24</v>
      </c>
      <c r="J18" s="173" t="str">
        <f>'Rekapitulace stavby'!AN14</f>
        <v/>
      </c>
      <c r="M18" s="29"/>
    </row>
    <row r="19" spans="2:13" s="1" customFormat="1" ht="6.95" customHeight="1">
      <c r="B19" s="29"/>
      <c r="M19" s="29"/>
    </row>
    <row r="20" spans="2:13" s="1" customFormat="1" ht="12" customHeight="1">
      <c r="B20" s="29"/>
      <c r="D20" s="22"/>
      <c r="I20" s="22"/>
      <c r="J20" s="20" t="str">
        <f>IF('Rekapitulace stavby'!AN16="","",'Rekapitulace stavby'!AN16)</f>
        <v/>
      </c>
      <c r="M20" s="29"/>
    </row>
    <row r="21" spans="2:13" s="1" customFormat="1" ht="18" customHeight="1">
      <c r="B21" s="29"/>
      <c r="E21" s="20" t="str">
        <f>IF('Rekapitulace stavby'!E17="","",'Rekapitulace stavby'!E17)</f>
        <v xml:space="preserve"> </v>
      </c>
      <c r="I21" s="22"/>
      <c r="J21" s="20" t="str">
        <f>IF('Rekapitulace stavby'!AN17="","",'Rekapitulace stavby'!AN17)</f>
        <v/>
      </c>
      <c r="M21" s="29"/>
    </row>
    <row r="22" spans="2:13" s="1" customFormat="1" ht="6.95" customHeight="1">
      <c r="B22" s="29"/>
      <c r="M22" s="29"/>
    </row>
    <row r="23" spans="2:13" s="1" customFormat="1" ht="12" customHeight="1">
      <c r="B23" s="29"/>
      <c r="D23" s="22"/>
      <c r="I23" s="22"/>
      <c r="J23" s="20" t="s">
        <v>1</v>
      </c>
      <c r="M23" s="29"/>
    </row>
    <row r="24" spans="2:13" s="1" customFormat="1" ht="18" customHeight="1">
      <c r="B24" s="29"/>
      <c r="E24" s="20"/>
      <c r="I24" s="22"/>
      <c r="J24" s="20" t="s">
        <v>1</v>
      </c>
      <c r="M24" s="29"/>
    </row>
    <row r="25" spans="2:13" s="1" customFormat="1" ht="6.95" customHeight="1">
      <c r="B25" s="29"/>
      <c r="M25" s="29"/>
    </row>
    <row r="26" spans="2:13" s="1" customFormat="1" ht="12" customHeight="1">
      <c r="B26" s="29"/>
      <c r="D26" s="22" t="s">
        <v>28</v>
      </c>
      <c r="M26" s="29"/>
    </row>
    <row r="27" spans="2:13" s="7" customFormat="1" ht="16.5" customHeight="1">
      <c r="B27" s="91"/>
      <c r="E27" s="198" t="s">
        <v>1</v>
      </c>
      <c r="F27" s="198"/>
      <c r="G27" s="198"/>
      <c r="H27" s="198"/>
      <c r="M27" s="91"/>
    </row>
    <row r="28" spans="2:13" s="1" customFormat="1" ht="6.95" customHeight="1">
      <c r="B28" s="29"/>
      <c r="M28" s="29"/>
    </row>
    <row r="29" spans="2:13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50"/>
      <c r="M29" s="29"/>
    </row>
    <row r="30" spans="2:13" s="1" customFormat="1" ht="14.45" customHeight="1">
      <c r="B30" s="29"/>
      <c r="D30" s="20" t="s">
        <v>102</v>
      </c>
      <c r="K30" s="26">
        <f>K96</f>
        <v>0</v>
      </c>
      <c r="M30" s="29"/>
    </row>
    <row r="31" spans="2:13" s="1" customFormat="1" ht="12.75">
      <c r="B31" s="29"/>
      <c r="E31" s="22" t="s">
        <v>30</v>
      </c>
      <c r="K31" s="92">
        <f>I96</f>
        <v>0</v>
      </c>
      <c r="M31" s="29"/>
    </row>
    <row r="32" spans="2:13" s="1" customFormat="1" ht="12.75">
      <c r="B32" s="29"/>
      <c r="E32" s="22" t="s">
        <v>31</v>
      </c>
      <c r="K32" s="92">
        <f>J96</f>
        <v>0</v>
      </c>
      <c r="M32" s="29"/>
    </row>
    <row r="33" spans="2:13" s="1" customFormat="1" ht="14.45" customHeight="1">
      <c r="B33" s="29"/>
      <c r="D33" s="25" t="s">
        <v>103</v>
      </c>
      <c r="K33" s="26">
        <f>K101</f>
        <v>0</v>
      </c>
      <c r="M33" s="29"/>
    </row>
    <row r="34" spans="2:13" s="1" customFormat="1" ht="25.35" customHeight="1">
      <c r="B34" s="29"/>
      <c r="D34" s="93" t="s">
        <v>33</v>
      </c>
      <c r="K34" s="63">
        <f>ROUND(K30 + K33, 2)</f>
        <v>0</v>
      </c>
      <c r="M34" s="29"/>
    </row>
    <row r="35" spans="2:13" s="1" customFormat="1" ht="6.95" customHeight="1">
      <c r="B35" s="29"/>
      <c r="D35" s="50"/>
      <c r="E35" s="50"/>
      <c r="F35" s="50"/>
      <c r="G35" s="50"/>
      <c r="H35" s="50"/>
      <c r="I35" s="50"/>
      <c r="J35" s="50"/>
      <c r="K35" s="50"/>
      <c r="L35" s="50"/>
      <c r="M35" s="29"/>
    </row>
    <row r="36" spans="2:13" s="1" customFormat="1" ht="14.45" customHeight="1">
      <c r="B36" s="29"/>
      <c r="F36" s="32" t="s">
        <v>35</v>
      </c>
      <c r="I36" s="32" t="s">
        <v>34</v>
      </c>
      <c r="K36" s="32" t="s">
        <v>36</v>
      </c>
      <c r="M36" s="29"/>
    </row>
    <row r="37" spans="2:13" s="1" customFormat="1" ht="14.45" customHeight="1">
      <c r="B37" s="29"/>
      <c r="D37" s="52" t="s">
        <v>37</v>
      </c>
      <c r="E37" s="22" t="s">
        <v>38</v>
      </c>
      <c r="F37" s="92">
        <f>ROUND((SUM(BE101:BE102) + SUM(BE122:BE153)),  2)</f>
        <v>0</v>
      </c>
      <c r="I37" s="94">
        <v>0.21</v>
      </c>
      <c r="K37" s="92">
        <f>ROUND(((SUM(BE101:BE102) + SUM(BE122:BE153))*I37),  2)</f>
        <v>0</v>
      </c>
      <c r="M37" s="29"/>
    </row>
    <row r="38" spans="2:13" s="1" customFormat="1" ht="14.45" customHeight="1">
      <c r="B38" s="29"/>
      <c r="E38" s="22" t="s">
        <v>39</v>
      </c>
      <c r="F38" s="92">
        <f>ROUND((SUM(BF101:BF102) + SUM(BF122:BF153)),  2)</f>
        <v>0</v>
      </c>
      <c r="I38" s="94">
        <v>0.15</v>
      </c>
      <c r="K38" s="92">
        <f>ROUND(((SUM(BF101:BF102) + SUM(BF122:BF153))*I38),  2)</f>
        <v>0</v>
      </c>
      <c r="M38" s="29"/>
    </row>
    <row r="39" spans="2:13" s="1" customFormat="1" ht="14.45" hidden="1" customHeight="1">
      <c r="B39" s="29"/>
      <c r="E39" s="22" t="s">
        <v>40</v>
      </c>
      <c r="F39" s="92">
        <f>ROUND((SUM(BG101:BG102) + SUM(BG122:BG153)),  2)</f>
        <v>0</v>
      </c>
      <c r="I39" s="94">
        <v>0.21</v>
      </c>
      <c r="K39" s="92">
        <f>0</f>
        <v>0</v>
      </c>
      <c r="M39" s="29"/>
    </row>
    <row r="40" spans="2:13" s="1" customFormat="1" ht="14.45" hidden="1" customHeight="1">
      <c r="B40" s="29"/>
      <c r="E40" s="22" t="s">
        <v>41</v>
      </c>
      <c r="F40" s="92">
        <f>ROUND((SUM(BH101:BH102) + SUM(BH122:BH153)),  2)</f>
        <v>0</v>
      </c>
      <c r="I40" s="94">
        <v>0.15</v>
      </c>
      <c r="K40" s="92">
        <f>0</f>
        <v>0</v>
      </c>
      <c r="M40" s="29"/>
    </row>
    <row r="41" spans="2:13" s="1" customFormat="1" ht="14.45" hidden="1" customHeight="1">
      <c r="B41" s="29"/>
      <c r="E41" s="22" t="s">
        <v>42</v>
      </c>
      <c r="F41" s="92">
        <f>ROUND((SUM(BI101:BI102) + SUM(BI122:BI153)),  2)</f>
        <v>0</v>
      </c>
      <c r="I41" s="94">
        <v>0</v>
      </c>
      <c r="K41" s="92">
        <f>0</f>
        <v>0</v>
      </c>
      <c r="M41" s="29"/>
    </row>
    <row r="42" spans="2:13" s="1" customFormat="1" ht="6.95" customHeight="1">
      <c r="B42" s="29"/>
      <c r="M42" s="29"/>
    </row>
    <row r="43" spans="2:13" s="1" customFormat="1" ht="25.35" customHeight="1">
      <c r="B43" s="29"/>
      <c r="C43" s="88"/>
      <c r="D43" s="95" t="s">
        <v>43</v>
      </c>
      <c r="E43" s="54"/>
      <c r="F43" s="54"/>
      <c r="G43" s="96" t="s">
        <v>44</v>
      </c>
      <c r="H43" s="97" t="s">
        <v>45</v>
      </c>
      <c r="I43" s="54"/>
      <c r="J43" s="54"/>
      <c r="K43" s="98">
        <f>SUM(K34:K41)</f>
        <v>0</v>
      </c>
      <c r="L43" s="99"/>
      <c r="M43" s="29"/>
    </row>
    <row r="44" spans="2:13" s="1" customFormat="1" ht="14.45" customHeight="1">
      <c r="B44" s="29"/>
      <c r="M44" s="29"/>
    </row>
    <row r="45" spans="2:13" ht="14.45" customHeight="1">
      <c r="B45" s="16"/>
      <c r="M45" s="16"/>
    </row>
    <row r="46" spans="2:13" ht="14.45" customHeight="1">
      <c r="B46" s="16"/>
      <c r="M46" s="16"/>
    </row>
    <row r="47" spans="2:13" ht="14.45" customHeight="1">
      <c r="B47" s="16"/>
      <c r="M47" s="16"/>
    </row>
    <row r="48" spans="2:13" ht="14.45" customHeight="1">
      <c r="B48" s="16"/>
      <c r="M48" s="16"/>
    </row>
    <row r="49" spans="2:13" ht="14.45" customHeight="1">
      <c r="B49" s="16"/>
      <c r="M49" s="16"/>
    </row>
    <row r="50" spans="2:13" s="1" customFormat="1" ht="14.45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39"/>
      <c r="M50" s="29"/>
    </row>
    <row r="51" spans="2:13">
      <c r="B51" s="16"/>
      <c r="M51" s="16"/>
    </row>
    <row r="52" spans="2:13">
      <c r="B52" s="16"/>
      <c r="M52" s="16"/>
    </row>
    <row r="53" spans="2:13">
      <c r="B53" s="16"/>
      <c r="M53" s="16"/>
    </row>
    <row r="54" spans="2:13">
      <c r="B54" s="16"/>
      <c r="M54" s="16"/>
    </row>
    <row r="55" spans="2:13">
      <c r="B55" s="16"/>
      <c r="M55" s="16"/>
    </row>
    <row r="56" spans="2:13">
      <c r="B56" s="16"/>
      <c r="M56" s="16"/>
    </row>
    <row r="57" spans="2:13">
      <c r="B57" s="16"/>
      <c r="M57" s="16"/>
    </row>
    <row r="58" spans="2:13">
      <c r="B58" s="16"/>
      <c r="M58" s="16"/>
    </row>
    <row r="59" spans="2:13">
      <c r="B59" s="16"/>
      <c r="M59" s="16"/>
    </row>
    <row r="60" spans="2:13">
      <c r="B60" s="16"/>
      <c r="M60" s="16"/>
    </row>
    <row r="61" spans="2:13" s="1" customFormat="1" ht="12.75">
      <c r="B61" s="29"/>
      <c r="D61" s="40" t="s">
        <v>48</v>
      </c>
      <c r="E61" s="31"/>
      <c r="F61" s="100" t="s">
        <v>49</v>
      </c>
      <c r="G61" s="40" t="s">
        <v>48</v>
      </c>
      <c r="H61" s="31"/>
      <c r="I61" s="31"/>
      <c r="J61" s="101" t="s">
        <v>49</v>
      </c>
      <c r="K61" s="31"/>
      <c r="L61" s="31"/>
      <c r="M61" s="29"/>
    </row>
    <row r="62" spans="2:13">
      <c r="B62" s="16"/>
      <c r="M62" s="16"/>
    </row>
    <row r="63" spans="2:13">
      <c r="B63" s="16"/>
      <c r="M63" s="16"/>
    </row>
    <row r="64" spans="2:13">
      <c r="B64" s="16"/>
      <c r="M64" s="16"/>
    </row>
    <row r="65" spans="2:13" s="1" customFormat="1" ht="12.75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39"/>
      <c r="M65" s="29"/>
    </row>
    <row r="66" spans="2:13">
      <c r="B66" s="16"/>
      <c r="M66" s="16"/>
    </row>
    <row r="67" spans="2:13">
      <c r="B67" s="16"/>
      <c r="M67" s="16"/>
    </row>
    <row r="68" spans="2:13">
      <c r="B68" s="16"/>
      <c r="M68" s="16"/>
    </row>
    <row r="69" spans="2:13">
      <c r="B69" s="16"/>
      <c r="M69" s="16"/>
    </row>
    <row r="70" spans="2:13">
      <c r="B70" s="16"/>
      <c r="M70" s="16"/>
    </row>
    <row r="71" spans="2:13">
      <c r="B71" s="16"/>
      <c r="M71" s="16"/>
    </row>
    <row r="72" spans="2:13">
      <c r="B72" s="16"/>
      <c r="M72" s="16"/>
    </row>
    <row r="73" spans="2:13">
      <c r="B73" s="16"/>
      <c r="M73" s="16"/>
    </row>
    <row r="74" spans="2:13">
      <c r="B74" s="16"/>
      <c r="M74" s="16"/>
    </row>
    <row r="75" spans="2:13">
      <c r="B75" s="16"/>
      <c r="M75" s="16"/>
    </row>
    <row r="76" spans="2:13" s="1" customFormat="1" ht="12.75">
      <c r="B76" s="29"/>
      <c r="D76" s="40" t="s">
        <v>48</v>
      </c>
      <c r="E76" s="31"/>
      <c r="F76" s="100" t="s">
        <v>49</v>
      </c>
      <c r="G76" s="40" t="s">
        <v>48</v>
      </c>
      <c r="H76" s="31"/>
      <c r="I76" s="31"/>
      <c r="J76" s="101" t="s">
        <v>49</v>
      </c>
      <c r="K76" s="31"/>
      <c r="L76" s="31"/>
      <c r="M76" s="29"/>
    </row>
    <row r="77" spans="2:13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29"/>
    </row>
    <row r="82" spans="2:47" s="1" customFormat="1" ht="24.95" customHeight="1">
      <c r="B82" s="29"/>
      <c r="C82" s="17" t="s">
        <v>104</v>
      </c>
      <c r="M82" s="29"/>
    </row>
    <row r="83" spans="2:47" s="1" customFormat="1" ht="6.95" customHeight="1">
      <c r="B83" s="29"/>
      <c r="M83" s="29"/>
    </row>
    <row r="84" spans="2:47" s="1" customFormat="1" ht="12" customHeight="1">
      <c r="B84" s="29"/>
      <c r="C84" s="22" t="s">
        <v>14</v>
      </c>
      <c r="M84" s="29"/>
    </row>
    <row r="85" spans="2:47" s="1" customFormat="1" ht="16.5" customHeight="1">
      <c r="B85" s="29"/>
      <c r="E85" s="218" t="str">
        <f>E7</f>
        <v>Oprava TNS Vranov u Stříbra</v>
      </c>
      <c r="F85" s="219"/>
      <c r="G85" s="219"/>
      <c r="H85" s="219"/>
      <c r="M85" s="29"/>
    </row>
    <row r="86" spans="2:47" s="1" customFormat="1" ht="12" customHeight="1">
      <c r="B86" s="29"/>
      <c r="C86" s="22" t="s">
        <v>100</v>
      </c>
      <c r="M86" s="29"/>
    </row>
    <row r="87" spans="2:47" s="1" customFormat="1" ht="16.5" customHeight="1">
      <c r="B87" s="29"/>
      <c r="E87" s="206" t="str">
        <f>E9</f>
        <v>S03 - Oprava ochran R110kV</v>
      </c>
      <c r="F87" s="217"/>
      <c r="G87" s="217"/>
      <c r="H87" s="217"/>
      <c r="M87" s="29"/>
    </row>
    <row r="88" spans="2:47" s="1" customFormat="1" ht="6.95" customHeight="1">
      <c r="B88" s="29"/>
      <c r="M88" s="29"/>
    </row>
    <row r="89" spans="2:47" s="1" customFormat="1" ht="12" customHeight="1">
      <c r="B89" s="29"/>
      <c r="C89" s="22" t="s">
        <v>18</v>
      </c>
      <c r="F89" s="20" t="str">
        <f>F12</f>
        <v>TNS Vranov</v>
      </c>
      <c r="I89" s="22" t="s">
        <v>20</v>
      </c>
      <c r="J89" s="49">
        <f>IF(J12="","",J12)</f>
        <v>44986</v>
      </c>
      <c r="M89" s="29"/>
    </row>
    <row r="90" spans="2:47" s="1" customFormat="1" ht="6.95" customHeight="1">
      <c r="B90" s="29"/>
      <c r="M90" s="29"/>
    </row>
    <row r="91" spans="2:47" s="1" customFormat="1" ht="15.2" customHeight="1">
      <c r="B91" s="29"/>
      <c r="C91" s="22" t="s">
        <v>21</v>
      </c>
      <c r="F91" s="20" t="str">
        <f>E15</f>
        <v xml:space="preserve"> </v>
      </c>
      <c r="I91" s="22" t="s">
        <v>26</v>
      </c>
      <c r="J91" s="23" t="str">
        <f>E21</f>
        <v xml:space="preserve"> </v>
      </c>
      <c r="M91" s="29"/>
    </row>
    <row r="92" spans="2:47" s="1" customFormat="1" ht="15.2" customHeight="1">
      <c r="B92" s="29"/>
      <c r="C92" s="22" t="s">
        <v>25</v>
      </c>
      <c r="F92" s="20" t="str">
        <f>IF(E18="","",E18)</f>
        <v xml:space="preserve"> </v>
      </c>
      <c r="I92" s="22" t="s">
        <v>27</v>
      </c>
      <c r="J92" s="23">
        <f>E24</f>
        <v>0</v>
      </c>
      <c r="M92" s="29"/>
    </row>
    <row r="93" spans="2:47" s="1" customFormat="1" ht="10.35" customHeight="1">
      <c r="B93" s="29"/>
      <c r="M93" s="29"/>
    </row>
    <row r="94" spans="2:47" s="1" customFormat="1" ht="29.25" customHeight="1">
      <c r="B94" s="29"/>
      <c r="C94" s="102" t="s">
        <v>105</v>
      </c>
      <c r="D94" s="88"/>
      <c r="E94" s="88"/>
      <c r="F94" s="88"/>
      <c r="G94" s="88"/>
      <c r="H94" s="88"/>
      <c r="I94" s="103" t="s">
        <v>106</v>
      </c>
      <c r="J94" s="103" t="s">
        <v>107</v>
      </c>
      <c r="K94" s="103" t="s">
        <v>108</v>
      </c>
      <c r="L94" s="88"/>
      <c r="M94" s="29"/>
    </row>
    <row r="95" spans="2:47" s="1" customFormat="1" ht="10.35" customHeight="1">
      <c r="B95" s="29"/>
      <c r="M95" s="29"/>
    </row>
    <row r="96" spans="2:47" s="1" customFormat="1" ht="22.9" customHeight="1">
      <c r="B96" s="29"/>
      <c r="C96" s="104" t="s">
        <v>109</v>
      </c>
      <c r="I96" s="63">
        <f>Q122</f>
        <v>0</v>
      </c>
      <c r="J96" s="63">
        <f>R122</f>
        <v>0</v>
      </c>
      <c r="K96" s="63">
        <f>K122</f>
        <v>0</v>
      </c>
      <c r="M96" s="29"/>
      <c r="AU96" s="13" t="s">
        <v>110</v>
      </c>
    </row>
    <row r="97" spans="2:15" s="8" customFormat="1" ht="24.95" customHeight="1">
      <c r="B97" s="105"/>
      <c r="D97" s="106" t="s">
        <v>111</v>
      </c>
      <c r="E97" s="107"/>
      <c r="F97" s="107"/>
      <c r="G97" s="107"/>
      <c r="H97" s="107"/>
      <c r="I97" s="108">
        <f>Q123</f>
        <v>0</v>
      </c>
      <c r="J97" s="108">
        <f>R123</f>
        <v>0</v>
      </c>
      <c r="K97" s="108">
        <f>K123</f>
        <v>0</v>
      </c>
      <c r="M97" s="105"/>
    </row>
    <row r="98" spans="2:15" s="8" customFormat="1" ht="24.95" customHeight="1">
      <c r="B98" s="105"/>
      <c r="D98" s="106" t="s">
        <v>232</v>
      </c>
      <c r="E98" s="107"/>
      <c r="F98" s="107"/>
      <c r="G98" s="107"/>
      <c r="H98" s="107"/>
      <c r="I98" s="108">
        <f>Q149</f>
        <v>0</v>
      </c>
      <c r="J98" s="108">
        <f>R149</f>
        <v>0</v>
      </c>
      <c r="K98" s="108">
        <f>K149</f>
        <v>0</v>
      </c>
      <c r="M98" s="105"/>
    </row>
    <row r="99" spans="2:15" s="1" customFormat="1" ht="21.75" customHeight="1">
      <c r="B99" s="29"/>
      <c r="M99" s="29"/>
    </row>
    <row r="100" spans="2:15" s="1" customFormat="1" ht="6.95" customHeight="1">
      <c r="B100" s="29"/>
      <c r="M100" s="29"/>
    </row>
    <row r="101" spans="2:15" s="1" customFormat="1" ht="29.25" customHeight="1">
      <c r="B101" s="29"/>
      <c r="C101" s="104" t="s">
        <v>113</v>
      </c>
      <c r="K101" s="113">
        <v>0</v>
      </c>
      <c r="M101" s="29"/>
      <c r="O101" s="114" t="s">
        <v>37</v>
      </c>
    </row>
    <row r="102" spans="2:15" s="1" customFormat="1" ht="18" customHeight="1">
      <c r="B102" s="29"/>
      <c r="M102" s="29"/>
    </row>
    <row r="103" spans="2:15" s="1" customFormat="1" ht="29.25" customHeight="1">
      <c r="B103" s="29"/>
      <c r="C103" s="87" t="s">
        <v>98</v>
      </c>
      <c r="D103" s="88"/>
      <c r="E103" s="88"/>
      <c r="F103" s="88"/>
      <c r="G103" s="88"/>
      <c r="H103" s="88"/>
      <c r="I103" s="88"/>
      <c r="J103" s="88"/>
      <c r="K103" s="89">
        <f>ROUND(K96+K101,2)</f>
        <v>0</v>
      </c>
      <c r="L103" s="88"/>
      <c r="M103" s="29"/>
    </row>
    <row r="104" spans="2:15" s="1" customFormat="1" ht="6.95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29"/>
    </row>
    <row r="108" spans="2:15" s="1" customFormat="1" ht="6.95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29"/>
    </row>
    <row r="109" spans="2:15" s="1" customFormat="1" ht="24.95" customHeight="1">
      <c r="B109" s="29"/>
      <c r="C109" s="17" t="s">
        <v>114</v>
      </c>
      <c r="M109" s="29"/>
    </row>
    <row r="110" spans="2:15" s="1" customFormat="1" ht="6.95" customHeight="1">
      <c r="B110" s="29"/>
      <c r="M110" s="29"/>
    </row>
    <row r="111" spans="2:15" s="1" customFormat="1" ht="12" customHeight="1">
      <c r="B111" s="29"/>
      <c r="C111" s="22" t="s">
        <v>14</v>
      </c>
      <c r="M111" s="29"/>
    </row>
    <row r="112" spans="2:15" s="1" customFormat="1" ht="16.5" customHeight="1">
      <c r="B112" s="29"/>
      <c r="E112" s="218" t="str">
        <f>E7</f>
        <v>Oprava TNS Vranov u Stříbra</v>
      </c>
      <c r="F112" s="219"/>
      <c r="G112" s="219"/>
      <c r="H112" s="219"/>
      <c r="M112" s="29"/>
    </row>
    <row r="113" spans="2:65" s="1" customFormat="1" ht="12" customHeight="1">
      <c r="B113" s="29"/>
      <c r="C113" s="22" t="s">
        <v>100</v>
      </c>
      <c r="M113" s="29"/>
    </row>
    <row r="114" spans="2:65" s="1" customFormat="1" ht="16.5" customHeight="1">
      <c r="B114" s="29"/>
      <c r="E114" s="206" t="str">
        <f>E9</f>
        <v>S03 - Oprava ochran R110kV</v>
      </c>
      <c r="F114" s="217"/>
      <c r="G114" s="217"/>
      <c r="H114" s="217"/>
      <c r="M114" s="29"/>
    </row>
    <row r="115" spans="2:65" s="1" customFormat="1" ht="6.95" customHeight="1">
      <c r="B115" s="29"/>
      <c r="M115" s="29"/>
    </row>
    <row r="116" spans="2:65" s="1" customFormat="1" ht="12" customHeight="1">
      <c r="B116" s="29"/>
      <c r="C116" s="22" t="s">
        <v>18</v>
      </c>
      <c r="F116" s="20" t="str">
        <f>F12</f>
        <v>TNS Vranov</v>
      </c>
      <c r="I116" s="22" t="s">
        <v>20</v>
      </c>
      <c r="J116" s="49">
        <f>IF(J12="","",J12)</f>
        <v>44986</v>
      </c>
      <c r="M116" s="29"/>
    </row>
    <row r="117" spans="2:65" s="1" customFormat="1" ht="6.95" customHeight="1">
      <c r="B117" s="29"/>
      <c r="M117" s="29"/>
    </row>
    <row r="118" spans="2:65" s="1" customFormat="1" ht="15.2" customHeight="1">
      <c r="B118" s="29"/>
      <c r="C118" s="22" t="s">
        <v>21</v>
      </c>
      <c r="F118" s="20" t="str">
        <f>E15</f>
        <v xml:space="preserve"> </v>
      </c>
      <c r="I118" s="22" t="s">
        <v>26</v>
      </c>
      <c r="J118" s="23" t="str">
        <f>E21</f>
        <v xml:space="preserve"> </v>
      </c>
      <c r="M118" s="29"/>
    </row>
    <row r="119" spans="2:65" s="1" customFormat="1" ht="15.2" customHeight="1">
      <c r="B119" s="29"/>
      <c r="C119" s="22" t="s">
        <v>25</v>
      </c>
      <c r="F119" s="20" t="str">
        <f>IF(E18="","",E18)</f>
        <v xml:space="preserve"> </v>
      </c>
      <c r="I119" s="22" t="s">
        <v>27</v>
      </c>
      <c r="J119" s="23">
        <f>E24</f>
        <v>0</v>
      </c>
      <c r="M119" s="29"/>
    </row>
    <row r="120" spans="2:65" s="1" customFormat="1" ht="10.35" customHeight="1">
      <c r="B120" s="29"/>
      <c r="M120" s="29"/>
    </row>
    <row r="121" spans="2:65" s="10" customFormat="1" ht="29.25" customHeight="1">
      <c r="B121" s="115"/>
      <c r="C121" s="116" t="s">
        <v>115</v>
      </c>
      <c r="D121" s="117" t="s">
        <v>58</v>
      </c>
      <c r="E121" s="117" t="s">
        <v>54</v>
      </c>
      <c r="F121" s="117" t="s">
        <v>55</v>
      </c>
      <c r="G121" s="117" t="s">
        <v>116</v>
      </c>
      <c r="H121" s="117" t="s">
        <v>117</v>
      </c>
      <c r="I121" s="117" t="s">
        <v>118</v>
      </c>
      <c r="J121" s="117" t="s">
        <v>119</v>
      </c>
      <c r="K121" s="117" t="s">
        <v>108</v>
      </c>
      <c r="L121" s="118" t="s">
        <v>120</v>
      </c>
      <c r="M121" s="115"/>
      <c r="N121" s="56" t="s">
        <v>1</v>
      </c>
      <c r="O121" s="57" t="s">
        <v>37</v>
      </c>
      <c r="P121" s="57" t="s">
        <v>121</v>
      </c>
      <c r="Q121" s="57" t="s">
        <v>122</v>
      </c>
      <c r="R121" s="57" t="s">
        <v>123</v>
      </c>
      <c r="S121" s="57" t="s">
        <v>124</v>
      </c>
      <c r="T121" s="57" t="s">
        <v>125</v>
      </c>
      <c r="U121" s="57" t="s">
        <v>126</v>
      </c>
      <c r="V121" s="57" t="s">
        <v>127</v>
      </c>
      <c r="W121" s="57" t="s">
        <v>128</v>
      </c>
      <c r="X121" s="58" t="s">
        <v>129</v>
      </c>
    </row>
    <row r="122" spans="2:65" s="1" customFormat="1" ht="22.9" customHeight="1">
      <c r="B122" s="29"/>
      <c r="C122" s="61" t="s">
        <v>130</v>
      </c>
      <c r="K122" s="169">
        <f>BK122</f>
        <v>0</v>
      </c>
      <c r="M122" s="29"/>
      <c r="N122" s="59"/>
      <c r="O122" s="50"/>
      <c r="P122" s="50"/>
      <c r="Q122" s="119">
        <f>Q123+Q149</f>
        <v>0</v>
      </c>
      <c r="R122" s="119">
        <f>R123+R149</f>
        <v>0</v>
      </c>
      <c r="S122" s="50"/>
      <c r="T122" s="120">
        <f>T123+T149</f>
        <v>0</v>
      </c>
      <c r="U122" s="50"/>
      <c r="V122" s="120">
        <f>V123+V149</f>
        <v>0</v>
      </c>
      <c r="W122" s="50"/>
      <c r="X122" s="121">
        <f>X123+X149</f>
        <v>0</v>
      </c>
      <c r="AT122" s="13" t="s">
        <v>74</v>
      </c>
      <c r="AU122" s="13" t="s">
        <v>110</v>
      </c>
      <c r="BK122" s="122">
        <f>BK123+BK149</f>
        <v>0</v>
      </c>
    </row>
    <row r="123" spans="2:65" s="11" customFormat="1" ht="25.9" customHeight="1">
      <c r="B123" s="123"/>
      <c r="D123" s="124" t="s">
        <v>74</v>
      </c>
      <c r="E123" s="153" t="s">
        <v>131</v>
      </c>
      <c r="F123" s="153" t="s">
        <v>132</v>
      </c>
      <c r="K123" s="170">
        <f>BK123</f>
        <v>0</v>
      </c>
      <c r="M123" s="123"/>
      <c r="N123" s="125"/>
      <c r="Q123" s="126">
        <f>SUM(Q124:Q148)</f>
        <v>0</v>
      </c>
      <c r="R123" s="126">
        <f>SUM(R124:R148)</f>
        <v>0</v>
      </c>
      <c r="T123" s="127">
        <f>SUM(T124:T148)</f>
        <v>0</v>
      </c>
      <c r="V123" s="127">
        <f>SUM(V124:V148)</f>
        <v>0</v>
      </c>
      <c r="X123" s="128">
        <f>SUM(X124:X148)</f>
        <v>0</v>
      </c>
      <c r="AR123" s="124" t="s">
        <v>133</v>
      </c>
      <c r="AT123" s="129" t="s">
        <v>74</v>
      </c>
      <c r="AU123" s="129" t="s">
        <v>75</v>
      </c>
      <c r="AY123" s="124" t="s">
        <v>134</v>
      </c>
      <c r="BK123" s="130">
        <f>SUM(BK124:BK148)</f>
        <v>0</v>
      </c>
    </row>
    <row r="124" spans="2:65" s="1" customFormat="1" ht="49.15" customHeight="1">
      <c r="B124" s="29"/>
      <c r="C124" s="163" t="s">
        <v>160</v>
      </c>
      <c r="D124" s="163" t="s">
        <v>131</v>
      </c>
      <c r="E124" s="164" t="s">
        <v>233</v>
      </c>
      <c r="F124" s="165" t="s">
        <v>234</v>
      </c>
      <c r="G124" s="166" t="s">
        <v>140</v>
      </c>
      <c r="H124" s="167">
        <v>2</v>
      </c>
      <c r="I124" s="140">
        <v>0</v>
      </c>
      <c r="J124" s="174"/>
      <c r="K124" s="168">
        <f>ROUND(P124*H124,2)</f>
        <v>0</v>
      </c>
      <c r="L124" s="139" t="s">
        <v>141</v>
      </c>
      <c r="M124" s="141"/>
      <c r="N124" s="142" t="s">
        <v>1</v>
      </c>
      <c r="O124" s="114" t="s">
        <v>38</v>
      </c>
      <c r="P124" s="28">
        <f>I124+J124</f>
        <v>0</v>
      </c>
      <c r="Q124" s="28">
        <f>ROUND(I124*H124,2)</f>
        <v>0</v>
      </c>
      <c r="R124" s="28">
        <f>ROUND(J124*H124,2)</f>
        <v>0</v>
      </c>
      <c r="S124" s="134">
        <v>0</v>
      </c>
      <c r="T124" s="134">
        <f>S124*H124</f>
        <v>0</v>
      </c>
      <c r="U124" s="134">
        <v>0</v>
      </c>
      <c r="V124" s="134">
        <f>U124*H124</f>
        <v>0</v>
      </c>
      <c r="W124" s="134">
        <v>0</v>
      </c>
      <c r="X124" s="135">
        <f>W124*H124</f>
        <v>0</v>
      </c>
      <c r="AR124" s="136" t="s">
        <v>153</v>
      </c>
      <c r="AT124" s="136" t="s">
        <v>131</v>
      </c>
      <c r="AU124" s="136" t="s">
        <v>83</v>
      </c>
      <c r="AY124" s="13" t="s">
        <v>134</v>
      </c>
      <c r="BE124" s="137">
        <f>IF(O124="základní",K124,0)</f>
        <v>0</v>
      </c>
      <c r="BF124" s="137">
        <f>IF(O124="snížená",K124,0)</f>
        <v>0</v>
      </c>
      <c r="BG124" s="137">
        <f>IF(O124="zákl. přenesená",K124,0)</f>
        <v>0</v>
      </c>
      <c r="BH124" s="137">
        <f>IF(O124="sníž. přenesená",K124,0)</f>
        <v>0</v>
      </c>
      <c r="BI124" s="137">
        <f>IF(O124="nulová",K124,0)</f>
        <v>0</v>
      </c>
      <c r="BJ124" s="13" t="s">
        <v>83</v>
      </c>
      <c r="BK124" s="137">
        <f>ROUND(P124*H124,2)</f>
        <v>0</v>
      </c>
      <c r="BL124" s="13" t="s">
        <v>153</v>
      </c>
      <c r="BM124" s="136" t="s">
        <v>235</v>
      </c>
    </row>
    <row r="125" spans="2:65" s="1" customFormat="1" ht="39">
      <c r="B125" s="29"/>
      <c r="D125" s="161" t="s">
        <v>144</v>
      </c>
      <c r="F125" s="162" t="s">
        <v>236</v>
      </c>
      <c r="M125" s="29"/>
      <c r="N125" s="138"/>
      <c r="X125" s="53"/>
      <c r="AT125" s="13" t="s">
        <v>144</v>
      </c>
      <c r="AU125" s="13" t="s">
        <v>83</v>
      </c>
    </row>
    <row r="126" spans="2:65" s="1" customFormat="1" ht="24.2" customHeight="1">
      <c r="B126" s="29"/>
      <c r="C126" s="155" t="s">
        <v>188</v>
      </c>
      <c r="D126" s="155" t="s">
        <v>137</v>
      </c>
      <c r="E126" s="156" t="s">
        <v>237</v>
      </c>
      <c r="F126" s="157" t="s">
        <v>238</v>
      </c>
      <c r="G126" s="158" t="s">
        <v>140</v>
      </c>
      <c r="H126" s="159">
        <v>2</v>
      </c>
      <c r="I126" s="160">
        <v>0</v>
      </c>
      <c r="J126" s="132">
        <v>0</v>
      </c>
      <c r="K126" s="160">
        <f>ROUND((J126*H126)+I126,2)</f>
        <v>0</v>
      </c>
      <c r="L126" s="131" t="s">
        <v>141</v>
      </c>
      <c r="M126" s="29"/>
      <c r="N126" s="133" t="s">
        <v>1</v>
      </c>
      <c r="O126" s="114" t="s">
        <v>38</v>
      </c>
      <c r="P126" s="28">
        <f>I126+J126</f>
        <v>0</v>
      </c>
      <c r="Q126" s="28">
        <f>ROUND(I126*H126,2)</f>
        <v>0</v>
      </c>
      <c r="R126" s="28">
        <f>ROUND(J126*H126,2)</f>
        <v>0</v>
      </c>
      <c r="S126" s="134">
        <v>0</v>
      </c>
      <c r="T126" s="134">
        <f>S126*H126</f>
        <v>0</v>
      </c>
      <c r="U126" s="134">
        <v>0</v>
      </c>
      <c r="V126" s="134">
        <f>U126*H126</f>
        <v>0</v>
      </c>
      <c r="W126" s="134">
        <v>0</v>
      </c>
      <c r="X126" s="135">
        <f>W126*H126</f>
        <v>0</v>
      </c>
      <c r="AR126" s="136" t="s">
        <v>153</v>
      </c>
      <c r="AT126" s="136" t="s">
        <v>137</v>
      </c>
      <c r="AU126" s="136" t="s">
        <v>83</v>
      </c>
      <c r="AY126" s="13" t="s">
        <v>134</v>
      </c>
      <c r="BE126" s="137">
        <f>IF(O126="základní",K126,0)</f>
        <v>0</v>
      </c>
      <c r="BF126" s="137">
        <f>IF(O126="snížená",K126,0)</f>
        <v>0</v>
      </c>
      <c r="BG126" s="137">
        <f>IF(O126="zákl. přenesená",K126,0)</f>
        <v>0</v>
      </c>
      <c r="BH126" s="137">
        <f>IF(O126="sníž. přenesená",K126,0)</f>
        <v>0</v>
      </c>
      <c r="BI126" s="137">
        <f>IF(O126="nulová",K126,0)</f>
        <v>0</v>
      </c>
      <c r="BJ126" s="13" t="s">
        <v>83</v>
      </c>
      <c r="BK126" s="137">
        <f>ROUND(P126*H126,2)</f>
        <v>0</v>
      </c>
      <c r="BL126" s="13" t="s">
        <v>153</v>
      </c>
      <c r="BM126" s="136" t="s">
        <v>239</v>
      </c>
    </row>
    <row r="127" spans="2:65" s="1" customFormat="1" ht="19.5">
      <c r="B127" s="29"/>
      <c r="D127" s="161" t="s">
        <v>144</v>
      </c>
      <c r="F127" s="162" t="s">
        <v>240</v>
      </c>
      <c r="J127" s="172"/>
      <c r="K127" s="160"/>
      <c r="M127" s="29"/>
      <c r="N127" s="138"/>
      <c r="X127" s="53"/>
      <c r="AT127" s="13" t="s">
        <v>144</v>
      </c>
      <c r="AU127" s="13" t="s">
        <v>83</v>
      </c>
    </row>
    <row r="128" spans="2:65" s="1" customFormat="1" ht="24.2" customHeight="1">
      <c r="B128" s="29"/>
      <c r="C128" s="155" t="s">
        <v>197</v>
      </c>
      <c r="D128" s="155" t="s">
        <v>137</v>
      </c>
      <c r="E128" s="156" t="s">
        <v>241</v>
      </c>
      <c r="F128" s="157" t="s">
        <v>242</v>
      </c>
      <c r="G128" s="158" t="s">
        <v>140</v>
      </c>
      <c r="H128" s="159">
        <v>2</v>
      </c>
      <c r="I128" s="160">
        <v>0</v>
      </c>
      <c r="J128" s="132">
        <v>0</v>
      </c>
      <c r="K128" s="160">
        <f t="shared" ref="K128:K153" si="0">ROUND((J128*H128)+I128,2)</f>
        <v>0</v>
      </c>
      <c r="L128" s="131" t="s">
        <v>141</v>
      </c>
      <c r="M128" s="29"/>
      <c r="N128" s="133" t="s">
        <v>1</v>
      </c>
      <c r="O128" s="114" t="s">
        <v>38</v>
      </c>
      <c r="P128" s="28">
        <f>I128+J128</f>
        <v>0</v>
      </c>
      <c r="Q128" s="28">
        <f>ROUND(I128*H128,2)</f>
        <v>0</v>
      </c>
      <c r="R128" s="28">
        <f>ROUND(J128*H128,2)</f>
        <v>0</v>
      </c>
      <c r="S128" s="134">
        <v>0</v>
      </c>
      <c r="T128" s="134">
        <f>S128*H128</f>
        <v>0</v>
      </c>
      <c r="U128" s="134">
        <v>0</v>
      </c>
      <c r="V128" s="134">
        <f>U128*H128</f>
        <v>0</v>
      </c>
      <c r="W128" s="134">
        <v>0</v>
      </c>
      <c r="X128" s="135">
        <f>W128*H128</f>
        <v>0</v>
      </c>
      <c r="AR128" s="136" t="s">
        <v>153</v>
      </c>
      <c r="AT128" s="136" t="s">
        <v>137</v>
      </c>
      <c r="AU128" s="136" t="s">
        <v>83</v>
      </c>
      <c r="AY128" s="13" t="s">
        <v>134</v>
      </c>
      <c r="BE128" s="137">
        <f>IF(O128="základní",K128,0)</f>
        <v>0</v>
      </c>
      <c r="BF128" s="137">
        <f>IF(O128="snížená",K128,0)</f>
        <v>0</v>
      </c>
      <c r="BG128" s="137">
        <f>IF(O128="zákl. přenesená",K128,0)</f>
        <v>0</v>
      </c>
      <c r="BH128" s="137">
        <f>IF(O128="sníž. přenesená",K128,0)</f>
        <v>0</v>
      </c>
      <c r="BI128" s="137">
        <f>IF(O128="nulová",K128,0)</f>
        <v>0</v>
      </c>
      <c r="BJ128" s="13" t="s">
        <v>83</v>
      </c>
      <c r="BK128" s="137">
        <f>ROUND(P128*H128,2)</f>
        <v>0</v>
      </c>
      <c r="BL128" s="13" t="s">
        <v>153</v>
      </c>
      <c r="BM128" s="136" t="s">
        <v>243</v>
      </c>
    </row>
    <row r="129" spans="2:65" s="1" customFormat="1" ht="19.5">
      <c r="B129" s="29"/>
      <c r="D129" s="161" t="s">
        <v>144</v>
      </c>
      <c r="F129" s="162" t="s">
        <v>244</v>
      </c>
      <c r="J129" s="172"/>
      <c r="K129" s="160"/>
      <c r="M129" s="29"/>
      <c r="N129" s="138"/>
      <c r="X129" s="53"/>
      <c r="AT129" s="13" t="s">
        <v>144</v>
      </c>
      <c r="AU129" s="13" t="s">
        <v>83</v>
      </c>
    </row>
    <row r="130" spans="2:65" s="1" customFormat="1" ht="24.2" customHeight="1">
      <c r="B130" s="29"/>
      <c r="C130" s="155" t="s">
        <v>180</v>
      </c>
      <c r="D130" s="155" t="s">
        <v>137</v>
      </c>
      <c r="E130" s="156" t="s">
        <v>245</v>
      </c>
      <c r="F130" s="157" t="s">
        <v>246</v>
      </c>
      <c r="G130" s="158" t="s">
        <v>140</v>
      </c>
      <c r="H130" s="159">
        <v>2</v>
      </c>
      <c r="I130" s="160">
        <v>0</v>
      </c>
      <c r="J130" s="132">
        <v>0</v>
      </c>
      <c r="K130" s="160">
        <f t="shared" si="0"/>
        <v>0</v>
      </c>
      <c r="L130" s="131" t="s">
        <v>141</v>
      </c>
      <c r="M130" s="29"/>
      <c r="N130" s="133" t="s">
        <v>1</v>
      </c>
      <c r="O130" s="114" t="s">
        <v>38</v>
      </c>
      <c r="P130" s="28">
        <f>I130+J130</f>
        <v>0</v>
      </c>
      <c r="Q130" s="28">
        <f>ROUND(I130*H130,2)</f>
        <v>0</v>
      </c>
      <c r="R130" s="28">
        <f>ROUND(J130*H130,2)</f>
        <v>0</v>
      </c>
      <c r="S130" s="134">
        <v>0</v>
      </c>
      <c r="T130" s="134">
        <f>S130*H130</f>
        <v>0</v>
      </c>
      <c r="U130" s="134">
        <v>0</v>
      </c>
      <c r="V130" s="134">
        <f>U130*H130</f>
        <v>0</v>
      </c>
      <c r="W130" s="134">
        <v>0</v>
      </c>
      <c r="X130" s="135">
        <f>W130*H130</f>
        <v>0</v>
      </c>
      <c r="AR130" s="136" t="s">
        <v>153</v>
      </c>
      <c r="AT130" s="136" t="s">
        <v>137</v>
      </c>
      <c r="AU130" s="136" t="s">
        <v>83</v>
      </c>
      <c r="AY130" s="13" t="s">
        <v>134</v>
      </c>
      <c r="BE130" s="137">
        <f>IF(O130="základní",K130,0)</f>
        <v>0</v>
      </c>
      <c r="BF130" s="137">
        <f>IF(O130="snížená",K130,0)</f>
        <v>0</v>
      </c>
      <c r="BG130" s="137">
        <f>IF(O130="zákl. přenesená",K130,0)</f>
        <v>0</v>
      </c>
      <c r="BH130" s="137">
        <f>IF(O130="sníž. přenesená",K130,0)</f>
        <v>0</v>
      </c>
      <c r="BI130" s="137">
        <f>IF(O130="nulová",K130,0)</f>
        <v>0</v>
      </c>
      <c r="BJ130" s="13" t="s">
        <v>83</v>
      </c>
      <c r="BK130" s="137">
        <f>ROUND(P130*H130,2)</f>
        <v>0</v>
      </c>
      <c r="BL130" s="13" t="s">
        <v>153</v>
      </c>
      <c r="BM130" s="136" t="s">
        <v>247</v>
      </c>
    </row>
    <row r="131" spans="2:65" s="1" customFormat="1" ht="19.5">
      <c r="B131" s="29"/>
      <c r="D131" s="161" t="s">
        <v>144</v>
      </c>
      <c r="F131" s="162" t="s">
        <v>248</v>
      </c>
      <c r="J131" s="172"/>
      <c r="K131" s="160"/>
      <c r="M131" s="29"/>
      <c r="N131" s="138"/>
      <c r="X131" s="53"/>
      <c r="AT131" s="13" t="s">
        <v>144</v>
      </c>
      <c r="AU131" s="13" t="s">
        <v>83</v>
      </c>
    </row>
    <row r="132" spans="2:65" s="1" customFormat="1" ht="44.25" customHeight="1">
      <c r="B132" s="29"/>
      <c r="C132" s="155" t="s">
        <v>222</v>
      </c>
      <c r="D132" s="155" t="s">
        <v>137</v>
      </c>
      <c r="E132" s="156" t="s">
        <v>249</v>
      </c>
      <c r="F132" s="157" t="s">
        <v>250</v>
      </c>
      <c r="G132" s="158" t="s">
        <v>140</v>
      </c>
      <c r="H132" s="159">
        <v>1</v>
      </c>
      <c r="I132" s="160">
        <v>0</v>
      </c>
      <c r="J132" s="132">
        <v>0</v>
      </c>
      <c r="K132" s="160">
        <f t="shared" si="0"/>
        <v>0</v>
      </c>
      <c r="L132" s="131" t="s">
        <v>141</v>
      </c>
      <c r="M132" s="29"/>
      <c r="N132" s="133" t="s">
        <v>1</v>
      </c>
      <c r="O132" s="114" t="s">
        <v>38</v>
      </c>
      <c r="P132" s="28">
        <f>I132+J132</f>
        <v>0</v>
      </c>
      <c r="Q132" s="28">
        <f>ROUND(I132*H132,2)</f>
        <v>0</v>
      </c>
      <c r="R132" s="28">
        <f>ROUND(J132*H132,2)</f>
        <v>0</v>
      </c>
      <c r="S132" s="134">
        <v>0</v>
      </c>
      <c r="T132" s="134">
        <f>S132*H132</f>
        <v>0</v>
      </c>
      <c r="U132" s="134">
        <v>0</v>
      </c>
      <c r="V132" s="134">
        <f>U132*H132</f>
        <v>0</v>
      </c>
      <c r="W132" s="134">
        <v>0</v>
      </c>
      <c r="X132" s="135">
        <f>W132*H132</f>
        <v>0</v>
      </c>
      <c r="AR132" s="136" t="s">
        <v>153</v>
      </c>
      <c r="AT132" s="136" t="s">
        <v>137</v>
      </c>
      <c r="AU132" s="136" t="s">
        <v>83</v>
      </c>
      <c r="AY132" s="13" t="s">
        <v>134</v>
      </c>
      <c r="BE132" s="137">
        <f>IF(O132="základní",K132,0)</f>
        <v>0</v>
      </c>
      <c r="BF132" s="137">
        <f>IF(O132="snížená",K132,0)</f>
        <v>0</v>
      </c>
      <c r="BG132" s="137">
        <f>IF(O132="zákl. přenesená",K132,0)</f>
        <v>0</v>
      </c>
      <c r="BH132" s="137">
        <f>IF(O132="sníž. přenesená",K132,0)</f>
        <v>0</v>
      </c>
      <c r="BI132" s="137">
        <f>IF(O132="nulová",K132,0)</f>
        <v>0</v>
      </c>
      <c r="BJ132" s="13" t="s">
        <v>83</v>
      </c>
      <c r="BK132" s="137">
        <f>ROUND(P132*H132,2)</f>
        <v>0</v>
      </c>
      <c r="BL132" s="13" t="s">
        <v>153</v>
      </c>
      <c r="BM132" s="136" t="s">
        <v>251</v>
      </c>
    </row>
    <row r="133" spans="2:65" s="1" customFormat="1" ht="19.5">
      <c r="B133" s="29"/>
      <c r="D133" s="161" t="s">
        <v>144</v>
      </c>
      <c r="F133" s="162" t="s">
        <v>252</v>
      </c>
      <c r="J133" s="172"/>
      <c r="K133" s="160"/>
      <c r="M133" s="29"/>
      <c r="N133" s="138"/>
      <c r="X133" s="53"/>
      <c r="AT133" s="13" t="s">
        <v>144</v>
      </c>
      <c r="AU133" s="13" t="s">
        <v>83</v>
      </c>
    </row>
    <row r="134" spans="2:65" s="1" customFormat="1" ht="49.15" customHeight="1">
      <c r="B134" s="29"/>
      <c r="C134" s="155" t="s">
        <v>253</v>
      </c>
      <c r="D134" s="155" t="s">
        <v>137</v>
      </c>
      <c r="E134" s="156" t="s">
        <v>254</v>
      </c>
      <c r="F134" s="157" t="s">
        <v>255</v>
      </c>
      <c r="G134" s="158" t="s">
        <v>140</v>
      </c>
      <c r="H134" s="159">
        <v>2</v>
      </c>
      <c r="I134" s="160">
        <v>0</v>
      </c>
      <c r="J134" s="132">
        <v>0</v>
      </c>
      <c r="K134" s="160">
        <f t="shared" si="0"/>
        <v>0</v>
      </c>
      <c r="L134" s="131" t="s">
        <v>141</v>
      </c>
      <c r="M134" s="29"/>
      <c r="N134" s="133" t="s">
        <v>1</v>
      </c>
      <c r="O134" s="114" t="s">
        <v>38</v>
      </c>
      <c r="P134" s="28">
        <f t="shared" ref="P134:P140" si="1">I134+J134</f>
        <v>0</v>
      </c>
      <c r="Q134" s="28">
        <f t="shared" ref="Q134:Q140" si="2">ROUND(I134*H134,2)</f>
        <v>0</v>
      </c>
      <c r="R134" s="28">
        <f t="shared" ref="R134:R140" si="3">ROUND(J134*H134,2)</f>
        <v>0</v>
      </c>
      <c r="S134" s="134">
        <v>0</v>
      </c>
      <c r="T134" s="134">
        <f t="shared" ref="T134:T140" si="4">S134*H134</f>
        <v>0</v>
      </c>
      <c r="U134" s="134">
        <v>0</v>
      </c>
      <c r="V134" s="134">
        <f t="shared" ref="V134:V140" si="5">U134*H134</f>
        <v>0</v>
      </c>
      <c r="W134" s="134">
        <v>0</v>
      </c>
      <c r="X134" s="135">
        <f t="shared" ref="X134:X140" si="6">W134*H134</f>
        <v>0</v>
      </c>
      <c r="AR134" s="136" t="s">
        <v>153</v>
      </c>
      <c r="AT134" s="136" t="s">
        <v>137</v>
      </c>
      <c r="AU134" s="136" t="s">
        <v>83</v>
      </c>
      <c r="AY134" s="13" t="s">
        <v>134</v>
      </c>
      <c r="BE134" s="137">
        <f t="shared" ref="BE134:BE140" si="7">IF(O134="základní",K134,0)</f>
        <v>0</v>
      </c>
      <c r="BF134" s="137">
        <f t="shared" ref="BF134:BF140" si="8">IF(O134="snížená",K134,0)</f>
        <v>0</v>
      </c>
      <c r="BG134" s="137">
        <f t="shared" ref="BG134:BG140" si="9">IF(O134="zákl. přenesená",K134,0)</f>
        <v>0</v>
      </c>
      <c r="BH134" s="137">
        <f t="shared" ref="BH134:BH140" si="10">IF(O134="sníž. přenesená",K134,0)</f>
        <v>0</v>
      </c>
      <c r="BI134" s="137">
        <f t="shared" ref="BI134:BI140" si="11">IF(O134="nulová",K134,0)</f>
        <v>0</v>
      </c>
      <c r="BJ134" s="13" t="s">
        <v>83</v>
      </c>
      <c r="BK134" s="137">
        <f t="shared" ref="BK134:BK140" si="12">ROUND(P134*H134,2)</f>
        <v>0</v>
      </c>
      <c r="BL134" s="13" t="s">
        <v>153</v>
      </c>
      <c r="BM134" s="136" t="s">
        <v>256</v>
      </c>
    </row>
    <row r="135" spans="2:65" s="1" customFormat="1" ht="49.15" customHeight="1">
      <c r="B135" s="29"/>
      <c r="C135" s="155" t="s">
        <v>201</v>
      </c>
      <c r="D135" s="155" t="s">
        <v>137</v>
      </c>
      <c r="E135" s="156" t="s">
        <v>257</v>
      </c>
      <c r="F135" s="157" t="s">
        <v>258</v>
      </c>
      <c r="G135" s="158" t="s">
        <v>140</v>
      </c>
      <c r="H135" s="159">
        <v>2</v>
      </c>
      <c r="I135" s="160">
        <v>0</v>
      </c>
      <c r="J135" s="132">
        <v>0</v>
      </c>
      <c r="K135" s="160">
        <f t="shared" si="0"/>
        <v>0</v>
      </c>
      <c r="L135" s="131" t="s">
        <v>141</v>
      </c>
      <c r="M135" s="29"/>
      <c r="N135" s="133" t="s">
        <v>1</v>
      </c>
      <c r="O135" s="114" t="s">
        <v>38</v>
      </c>
      <c r="P135" s="28">
        <f t="shared" si="1"/>
        <v>0</v>
      </c>
      <c r="Q135" s="28">
        <f t="shared" si="2"/>
        <v>0</v>
      </c>
      <c r="R135" s="28">
        <f t="shared" si="3"/>
        <v>0</v>
      </c>
      <c r="S135" s="134">
        <v>0</v>
      </c>
      <c r="T135" s="134">
        <f t="shared" si="4"/>
        <v>0</v>
      </c>
      <c r="U135" s="134">
        <v>0</v>
      </c>
      <c r="V135" s="134">
        <f t="shared" si="5"/>
        <v>0</v>
      </c>
      <c r="W135" s="134">
        <v>0</v>
      </c>
      <c r="X135" s="135">
        <f t="shared" si="6"/>
        <v>0</v>
      </c>
      <c r="AR135" s="136" t="s">
        <v>153</v>
      </c>
      <c r="AT135" s="136" t="s">
        <v>137</v>
      </c>
      <c r="AU135" s="136" t="s">
        <v>83</v>
      </c>
      <c r="AY135" s="13" t="s">
        <v>134</v>
      </c>
      <c r="BE135" s="137">
        <f t="shared" si="7"/>
        <v>0</v>
      </c>
      <c r="BF135" s="137">
        <f t="shared" si="8"/>
        <v>0</v>
      </c>
      <c r="BG135" s="137">
        <f t="shared" si="9"/>
        <v>0</v>
      </c>
      <c r="BH135" s="137">
        <f t="shared" si="10"/>
        <v>0</v>
      </c>
      <c r="BI135" s="137">
        <f t="shared" si="11"/>
        <v>0</v>
      </c>
      <c r="BJ135" s="13" t="s">
        <v>83</v>
      </c>
      <c r="BK135" s="137">
        <f t="shared" si="12"/>
        <v>0</v>
      </c>
      <c r="BL135" s="13" t="s">
        <v>153</v>
      </c>
      <c r="BM135" s="136" t="s">
        <v>259</v>
      </c>
    </row>
    <row r="136" spans="2:65" s="1" customFormat="1" ht="33" customHeight="1">
      <c r="B136" s="29"/>
      <c r="C136" s="155" t="s">
        <v>142</v>
      </c>
      <c r="D136" s="155" t="s">
        <v>137</v>
      </c>
      <c r="E136" s="156" t="s">
        <v>260</v>
      </c>
      <c r="F136" s="157" t="s">
        <v>261</v>
      </c>
      <c r="G136" s="158" t="s">
        <v>140</v>
      </c>
      <c r="H136" s="159">
        <v>2</v>
      </c>
      <c r="I136" s="160">
        <v>0</v>
      </c>
      <c r="J136" s="132">
        <v>0</v>
      </c>
      <c r="K136" s="160">
        <f t="shared" si="0"/>
        <v>0</v>
      </c>
      <c r="L136" s="131" t="s">
        <v>141</v>
      </c>
      <c r="M136" s="29"/>
      <c r="N136" s="133" t="s">
        <v>1</v>
      </c>
      <c r="O136" s="114" t="s">
        <v>38</v>
      </c>
      <c r="P136" s="28">
        <f t="shared" si="1"/>
        <v>0</v>
      </c>
      <c r="Q136" s="28">
        <f t="shared" si="2"/>
        <v>0</v>
      </c>
      <c r="R136" s="28">
        <f t="shared" si="3"/>
        <v>0</v>
      </c>
      <c r="S136" s="134">
        <v>0</v>
      </c>
      <c r="T136" s="134">
        <f t="shared" si="4"/>
        <v>0</v>
      </c>
      <c r="U136" s="134">
        <v>0</v>
      </c>
      <c r="V136" s="134">
        <f t="shared" si="5"/>
        <v>0</v>
      </c>
      <c r="W136" s="134">
        <v>0</v>
      </c>
      <c r="X136" s="135">
        <f t="shared" si="6"/>
        <v>0</v>
      </c>
      <c r="AR136" s="136" t="s">
        <v>153</v>
      </c>
      <c r="AT136" s="136" t="s">
        <v>137</v>
      </c>
      <c r="AU136" s="136" t="s">
        <v>83</v>
      </c>
      <c r="AY136" s="13" t="s">
        <v>134</v>
      </c>
      <c r="BE136" s="137">
        <f t="shared" si="7"/>
        <v>0</v>
      </c>
      <c r="BF136" s="137">
        <f t="shared" si="8"/>
        <v>0</v>
      </c>
      <c r="BG136" s="137">
        <f t="shared" si="9"/>
        <v>0</v>
      </c>
      <c r="BH136" s="137">
        <f t="shared" si="10"/>
        <v>0</v>
      </c>
      <c r="BI136" s="137">
        <f t="shared" si="11"/>
        <v>0</v>
      </c>
      <c r="BJ136" s="13" t="s">
        <v>83</v>
      </c>
      <c r="BK136" s="137">
        <f t="shared" si="12"/>
        <v>0</v>
      </c>
      <c r="BL136" s="13" t="s">
        <v>153</v>
      </c>
      <c r="BM136" s="136" t="s">
        <v>262</v>
      </c>
    </row>
    <row r="137" spans="2:65" s="1" customFormat="1" ht="24.2" customHeight="1">
      <c r="B137" s="29"/>
      <c r="C137" s="155" t="s">
        <v>193</v>
      </c>
      <c r="D137" s="155" t="s">
        <v>137</v>
      </c>
      <c r="E137" s="156" t="s">
        <v>263</v>
      </c>
      <c r="F137" s="157" t="s">
        <v>264</v>
      </c>
      <c r="G137" s="158" t="s">
        <v>140</v>
      </c>
      <c r="H137" s="159">
        <v>2</v>
      </c>
      <c r="I137" s="160">
        <v>0</v>
      </c>
      <c r="J137" s="132">
        <v>0</v>
      </c>
      <c r="K137" s="160">
        <f t="shared" si="0"/>
        <v>0</v>
      </c>
      <c r="L137" s="131" t="s">
        <v>141</v>
      </c>
      <c r="M137" s="29"/>
      <c r="N137" s="133" t="s">
        <v>1</v>
      </c>
      <c r="O137" s="114" t="s">
        <v>38</v>
      </c>
      <c r="P137" s="28">
        <f t="shared" si="1"/>
        <v>0</v>
      </c>
      <c r="Q137" s="28">
        <f t="shared" si="2"/>
        <v>0</v>
      </c>
      <c r="R137" s="28">
        <f t="shared" si="3"/>
        <v>0</v>
      </c>
      <c r="S137" s="134">
        <v>0</v>
      </c>
      <c r="T137" s="134">
        <f t="shared" si="4"/>
        <v>0</v>
      </c>
      <c r="U137" s="134">
        <v>0</v>
      </c>
      <c r="V137" s="134">
        <f t="shared" si="5"/>
        <v>0</v>
      </c>
      <c r="W137" s="134">
        <v>0</v>
      </c>
      <c r="X137" s="135">
        <f t="shared" si="6"/>
        <v>0</v>
      </c>
      <c r="AR137" s="136" t="s">
        <v>153</v>
      </c>
      <c r="AT137" s="136" t="s">
        <v>137</v>
      </c>
      <c r="AU137" s="136" t="s">
        <v>83</v>
      </c>
      <c r="AY137" s="13" t="s">
        <v>134</v>
      </c>
      <c r="BE137" s="137">
        <f t="shared" si="7"/>
        <v>0</v>
      </c>
      <c r="BF137" s="137">
        <f t="shared" si="8"/>
        <v>0</v>
      </c>
      <c r="BG137" s="137">
        <f t="shared" si="9"/>
        <v>0</v>
      </c>
      <c r="BH137" s="137">
        <f t="shared" si="10"/>
        <v>0</v>
      </c>
      <c r="BI137" s="137">
        <f t="shared" si="11"/>
        <v>0</v>
      </c>
      <c r="BJ137" s="13" t="s">
        <v>83</v>
      </c>
      <c r="BK137" s="137">
        <f t="shared" si="12"/>
        <v>0</v>
      </c>
      <c r="BL137" s="13" t="s">
        <v>153</v>
      </c>
      <c r="BM137" s="136" t="s">
        <v>265</v>
      </c>
    </row>
    <row r="138" spans="2:65" s="1" customFormat="1" ht="62.65" customHeight="1">
      <c r="B138" s="29"/>
      <c r="C138" s="155" t="s">
        <v>150</v>
      </c>
      <c r="D138" s="155" t="s">
        <v>137</v>
      </c>
      <c r="E138" s="156" t="s">
        <v>266</v>
      </c>
      <c r="F138" s="157" t="s">
        <v>267</v>
      </c>
      <c r="G138" s="158" t="s">
        <v>140</v>
      </c>
      <c r="H138" s="159">
        <v>2</v>
      </c>
      <c r="I138" s="160">
        <v>0</v>
      </c>
      <c r="J138" s="132">
        <v>0</v>
      </c>
      <c r="K138" s="160">
        <f t="shared" si="0"/>
        <v>0</v>
      </c>
      <c r="L138" s="131" t="s">
        <v>141</v>
      </c>
      <c r="M138" s="29"/>
      <c r="N138" s="133" t="s">
        <v>1</v>
      </c>
      <c r="O138" s="114" t="s">
        <v>38</v>
      </c>
      <c r="P138" s="28">
        <f t="shared" si="1"/>
        <v>0</v>
      </c>
      <c r="Q138" s="28">
        <f t="shared" si="2"/>
        <v>0</v>
      </c>
      <c r="R138" s="28">
        <f t="shared" si="3"/>
        <v>0</v>
      </c>
      <c r="S138" s="134">
        <v>0</v>
      </c>
      <c r="T138" s="134">
        <f t="shared" si="4"/>
        <v>0</v>
      </c>
      <c r="U138" s="134">
        <v>0</v>
      </c>
      <c r="V138" s="134">
        <f t="shared" si="5"/>
        <v>0</v>
      </c>
      <c r="W138" s="134">
        <v>0</v>
      </c>
      <c r="X138" s="135">
        <f t="shared" si="6"/>
        <v>0</v>
      </c>
      <c r="AR138" s="136" t="s">
        <v>153</v>
      </c>
      <c r="AT138" s="136" t="s">
        <v>137</v>
      </c>
      <c r="AU138" s="136" t="s">
        <v>83</v>
      </c>
      <c r="AY138" s="13" t="s">
        <v>134</v>
      </c>
      <c r="BE138" s="137">
        <f t="shared" si="7"/>
        <v>0</v>
      </c>
      <c r="BF138" s="137">
        <f t="shared" si="8"/>
        <v>0</v>
      </c>
      <c r="BG138" s="137">
        <f t="shared" si="9"/>
        <v>0</v>
      </c>
      <c r="BH138" s="137">
        <f t="shared" si="10"/>
        <v>0</v>
      </c>
      <c r="BI138" s="137">
        <f t="shared" si="11"/>
        <v>0</v>
      </c>
      <c r="BJ138" s="13" t="s">
        <v>83</v>
      </c>
      <c r="BK138" s="137">
        <f t="shared" si="12"/>
        <v>0</v>
      </c>
      <c r="BL138" s="13" t="s">
        <v>153</v>
      </c>
      <c r="BM138" s="136" t="s">
        <v>268</v>
      </c>
    </row>
    <row r="139" spans="2:65" s="1" customFormat="1" ht="24.2" customHeight="1">
      <c r="B139" s="29"/>
      <c r="C139" s="155" t="s">
        <v>156</v>
      </c>
      <c r="D139" s="155" t="s">
        <v>137</v>
      </c>
      <c r="E139" s="156" t="s">
        <v>269</v>
      </c>
      <c r="F139" s="157" t="s">
        <v>270</v>
      </c>
      <c r="G139" s="158" t="s">
        <v>140</v>
      </c>
      <c r="H139" s="159">
        <v>2</v>
      </c>
      <c r="I139" s="160">
        <v>0</v>
      </c>
      <c r="J139" s="132">
        <v>0</v>
      </c>
      <c r="K139" s="160">
        <f t="shared" si="0"/>
        <v>0</v>
      </c>
      <c r="L139" s="131" t="s">
        <v>141</v>
      </c>
      <c r="M139" s="29"/>
      <c r="N139" s="133" t="s">
        <v>1</v>
      </c>
      <c r="O139" s="114" t="s">
        <v>38</v>
      </c>
      <c r="P139" s="28">
        <f t="shared" si="1"/>
        <v>0</v>
      </c>
      <c r="Q139" s="28">
        <f t="shared" si="2"/>
        <v>0</v>
      </c>
      <c r="R139" s="28">
        <f t="shared" si="3"/>
        <v>0</v>
      </c>
      <c r="S139" s="134">
        <v>0</v>
      </c>
      <c r="T139" s="134">
        <f t="shared" si="4"/>
        <v>0</v>
      </c>
      <c r="U139" s="134">
        <v>0</v>
      </c>
      <c r="V139" s="134">
        <f t="shared" si="5"/>
        <v>0</v>
      </c>
      <c r="W139" s="134">
        <v>0</v>
      </c>
      <c r="X139" s="135">
        <f t="shared" si="6"/>
        <v>0</v>
      </c>
      <c r="AR139" s="136" t="s">
        <v>153</v>
      </c>
      <c r="AT139" s="136" t="s">
        <v>137</v>
      </c>
      <c r="AU139" s="136" t="s">
        <v>83</v>
      </c>
      <c r="AY139" s="13" t="s">
        <v>134</v>
      </c>
      <c r="BE139" s="137">
        <f t="shared" si="7"/>
        <v>0</v>
      </c>
      <c r="BF139" s="137">
        <f t="shared" si="8"/>
        <v>0</v>
      </c>
      <c r="BG139" s="137">
        <f t="shared" si="9"/>
        <v>0</v>
      </c>
      <c r="BH139" s="137">
        <f t="shared" si="10"/>
        <v>0</v>
      </c>
      <c r="BI139" s="137">
        <f t="shared" si="11"/>
        <v>0</v>
      </c>
      <c r="BJ139" s="13" t="s">
        <v>83</v>
      </c>
      <c r="BK139" s="137">
        <f t="shared" si="12"/>
        <v>0</v>
      </c>
      <c r="BL139" s="13" t="s">
        <v>153</v>
      </c>
      <c r="BM139" s="136" t="s">
        <v>271</v>
      </c>
    </row>
    <row r="140" spans="2:65" s="1" customFormat="1" ht="78" customHeight="1">
      <c r="B140" s="29"/>
      <c r="C140" s="155" t="s">
        <v>209</v>
      </c>
      <c r="D140" s="155" t="s">
        <v>137</v>
      </c>
      <c r="E140" s="156" t="s">
        <v>272</v>
      </c>
      <c r="F140" s="157" t="s">
        <v>273</v>
      </c>
      <c r="G140" s="158" t="s">
        <v>140</v>
      </c>
      <c r="H140" s="159">
        <v>2</v>
      </c>
      <c r="I140" s="160">
        <v>0</v>
      </c>
      <c r="J140" s="132">
        <v>0</v>
      </c>
      <c r="K140" s="160">
        <f t="shared" si="0"/>
        <v>0</v>
      </c>
      <c r="L140" s="131" t="s">
        <v>141</v>
      </c>
      <c r="M140" s="29"/>
      <c r="N140" s="133" t="s">
        <v>1</v>
      </c>
      <c r="O140" s="114" t="s">
        <v>38</v>
      </c>
      <c r="P140" s="28">
        <f t="shared" si="1"/>
        <v>0</v>
      </c>
      <c r="Q140" s="28">
        <f t="shared" si="2"/>
        <v>0</v>
      </c>
      <c r="R140" s="28">
        <f t="shared" si="3"/>
        <v>0</v>
      </c>
      <c r="S140" s="134">
        <v>0</v>
      </c>
      <c r="T140" s="134">
        <f t="shared" si="4"/>
        <v>0</v>
      </c>
      <c r="U140" s="134">
        <v>0</v>
      </c>
      <c r="V140" s="134">
        <f t="shared" si="5"/>
        <v>0</v>
      </c>
      <c r="W140" s="134">
        <v>0</v>
      </c>
      <c r="X140" s="135">
        <f t="shared" si="6"/>
        <v>0</v>
      </c>
      <c r="AR140" s="136" t="s">
        <v>153</v>
      </c>
      <c r="AT140" s="136" t="s">
        <v>137</v>
      </c>
      <c r="AU140" s="136" t="s">
        <v>83</v>
      </c>
      <c r="AY140" s="13" t="s">
        <v>134</v>
      </c>
      <c r="BE140" s="137">
        <f t="shared" si="7"/>
        <v>0</v>
      </c>
      <c r="BF140" s="137">
        <f t="shared" si="8"/>
        <v>0</v>
      </c>
      <c r="BG140" s="137">
        <f t="shared" si="9"/>
        <v>0</v>
      </c>
      <c r="BH140" s="137">
        <f t="shared" si="10"/>
        <v>0</v>
      </c>
      <c r="BI140" s="137">
        <f t="shared" si="11"/>
        <v>0</v>
      </c>
      <c r="BJ140" s="13" t="s">
        <v>83</v>
      </c>
      <c r="BK140" s="137">
        <f t="shared" si="12"/>
        <v>0</v>
      </c>
      <c r="BL140" s="13" t="s">
        <v>153</v>
      </c>
      <c r="BM140" s="136" t="s">
        <v>274</v>
      </c>
    </row>
    <row r="141" spans="2:65" s="1" customFormat="1" ht="29.25">
      <c r="B141" s="29"/>
      <c r="D141" s="161" t="s">
        <v>144</v>
      </c>
      <c r="F141" s="162" t="s">
        <v>275</v>
      </c>
      <c r="K141" s="160"/>
      <c r="M141" s="29"/>
      <c r="N141" s="138"/>
      <c r="X141" s="53"/>
      <c r="AT141" s="13" t="s">
        <v>144</v>
      </c>
      <c r="AU141" s="13" t="s">
        <v>83</v>
      </c>
    </row>
    <row r="142" spans="2:65" s="1" customFormat="1" ht="24.2" customHeight="1">
      <c r="B142" s="29"/>
      <c r="C142" s="163" t="s">
        <v>176</v>
      </c>
      <c r="D142" s="163" t="s">
        <v>131</v>
      </c>
      <c r="E142" s="164" t="s">
        <v>276</v>
      </c>
      <c r="F142" s="165" t="s">
        <v>277</v>
      </c>
      <c r="G142" s="166" t="s">
        <v>140</v>
      </c>
      <c r="H142" s="167">
        <v>10</v>
      </c>
      <c r="I142" s="140">
        <v>0</v>
      </c>
      <c r="J142" s="174"/>
      <c r="K142" s="160">
        <f>ROUND((H142*I142)+J142,2)</f>
        <v>0</v>
      </c>
      <c r="L142" s="139" t="s">
        <v>141</v>
      </c>
      <c r="M142" s="141"/>
      <c r="N142" s="142" t="s">
        <v>1</v>
      </c>
      <c r="O142" s="114" t="s">
        <v>38</v>
      </c>
      <c r="P142" s="28">
        <f>I142+J142</f>
        <v>0</v>
      </c>
      <c r="Q142" s="28">
        <f>ROUND(I142*H142,2)</f>
        <v>0</v>
      </c>
      <c r="R142" s="28">
        <f>ROUND(J142*H142,2)</f>
        <v>0</v>
      </c>
      <c r="S142" s="134">
        <v>0</v>
      </c>
      <c r="T142" s="134">
        <f>S142*H142</f>
        <v>0</v>
      </c>
      <c r="U142" s="134">
        <v>0</v>
      </c>
      <c r="V142" s="134">
        <f>U142*H142</f>
        <v>0</v>
      </c>
      <c r="W142" s="134">
        <v>0</v>
      </c>
      <c r="X142" s="135">
        <f>W142*H142</f>
        <v>0</v>
      </c>
      <c r="AR142" s="136" t="s">
        <v>153</v>
      </c>
      <c r="AT142" s="136" t="s">
        <v>131</v>
      </c>
      <c r="AU142" s="136" t="s">
        <v>83</v>
      </c>
      <c r="AY142" s="13" t="s">
        <v>134</v>
      </c>
      <c r="BE142" s="137">
        <f>IF(O142="základní",K142,0)</f>
        <v>0</v>
      </c>
      <c r="BF142" s="137">
        <f>IF(O142="snížená",K142,0)</f>
        <v>0</v>
      </c>
      <c r="BG142" s="137">
        <f>IF(O142="zákl. přenesená",K142,0)</f>
        <v>0</v>
      </c>
      <c r="BH142" s="137">
        <f>IF(O142="sníž. přenesená",K142,0)</f>
        <v>0</v>
      </c>
      <c r="BI142" s="137">
        <f>IF(O142="nulová",K142,0)</f>
        <v>0</v>
      </c>
      <c r="BJ142" s="13" t="s">
        <v>83</v>
      </c>
      <c r="BK142" s="137">
        <f>ROUND(P142*H142,2)</f>
        <v>0</v>
      </c>
      <c r="BL142" s="13" t="s">
        <v>153</v>
      </c>
      <c r="BM142" s="136" t="s">
        <v>278</v>
      </c>
    </row>
    <row r="143" spans="2:65" s="1" customFormat="1" ht="19.5">
      <c r="B143" s="29"/>
      <c r="D143" s="161" t="s">
        <v>144</v>
      </c>
      <c r="F143" s="162" t="s">
        <v>279</v>
      </c>
      <c r="J143" s="172"/>
      <c r="K143" s="160"/>
      <c r="M143" s="29"/>
      <c r="N143" s="138"/>
      <c r="X143" s="53"/>
      <c r="AT143" s="13" t="s">
        <v>144</v>
      </c>
      <c r="AU143" s="13" t="s">
        <v>83</v>
      </c>
    </row>
    <row r="144" spans="2:65" s="1" customFormat="1" ht="76.349999999999994" customHeight="1">
      <c r="B144" s="29"/>
      <c r="C144" s="155" t="s">
        <v>83</v>
      </c>
      <c r="D144" s="155" t="s">
        <v>137</v>
      </c>
      <c r="E144" s="156" t="s">
        <v>280</v>
      </c>
      <c r="F144" s="157" t="s">
        <v>281</v>
      </c>
      <c r="G144" s="158" t="s">
        <v>140</v>
      </c>
      <c r="H144" s="159">
        <v>10</v>
      </c>
      <c r="I144" s="160">
        <v>0</v>
      </c>
      <c r="J144" s="132">
        <v>0</v>
      </c>
      <c r="K144" s="160">
        <f t="shared" si="0"/>
        <v>0</v>
      </c>
      <c r="L144" s="131" t="s">
        <v>141</v>
      </c>
      <c r="M144" s="29"/>
      <c r="N144" s="133" t="s">
        <v>1</v>
      </c>
      <c r="O144" s="114" t="s">
        <v>38</v>
      </c>
      <c r="P144" s="28">
        <f>I144+J144</f>
        <v>0</v>
      </c>
      <c r="Q144" s="28">
        <f>ROUND(I144*H144,2)</f>
        <v>0</v>
      </c>
      <c r="R144" s="28">
        <f>ROUND(J144*H144,2)</f>
        <v>0</v>
      </c>
      <c r="S144" s="134">
        <v>0</v>
      </c>
      <c r="T144" s="134">
        <f>S144*H144</f>
        <v>0</v>
      </c>
      <c r="U144" s="134">
        <v>0</v>
      </c>
      <c r="V144" s="134">
        <f>U144*H144</f>
        <v>0</v>
      </c>
      <c r="W144" s="134">
        <v>0</v>
      </c>
      <c r="X144" s="135">
        <f>W144*H144</f>
        <v>0</v>
      </c>
      <c r="AR144" s="136" t="s">
        <v>153</v>
      </c>
      <c r="AT144" s="136" t="s">
        <v>137</v>
      </c>
      <c r="AU144" s="136" t="s">
        <v>83</v>
      </c>
      <c r="AY144" s="13" t="s">
        <v>134</v>
      </c>
      <c r="BE144" s="137">
        <f>IF(O144="základní",K144,0)</f>
        <v>0</v>
      </c>
      <c r="BF144" s="137">
        <f>IF(O144="snížená",K144,0)</f>
        <v>0</v>
      </c>
      <c r="BG144" s="137">
        <f>IF(O144="zákl. přenesená",K144,0)</f>
        <v>0</v>
      </c>
      <c r="BH144" s="137">
        <f>IF(O144="sníž. přenesená",K144,0)</f>
        <v>0</v>
      </c>
      <c r="BI144" s="137">
        <f>IF(O144="nulová",K144,0)</f>
        <v>0</v>
      </c>
      <c r="BJ144" s="13" t="s">
        <v>83</v>
      </c>
      <c r="BK144" s="137">
        <f>ROUND(P144*H144,2)</f>
        <v>0</v>
      </c>
      <c r="BL144" s="13" t="s">
        <v>153</v>
      </c>
      <c r="BM144" s="136" t="s">
        <v>282</v>
      </c>
    </row>
    <row r="145" spans="2:65" s="1" customFormat="1" ht="49.15" customHeight="1">
      <c r="B145" s="29"/>
      <c r="C145" s="163" t="s">
        <v>164</v>
      </c>
      <c r="D145" s="163" t="s">
        <v>131</v>
      </c>
      <c r="E145" s="164" t="s">
        <v>283</v>
      </c>
      <c r="F145" s="165" t="s">
        <v>284</v>
      </c>
      <c r="G145" s="166" t="s">
        <v>140</v>
      </c>
      <c r="H145" s="167">
        <v>6</v>
      </c>
      <c r="I145" s="140">
        <v>0</v>
      </c>
      <c r="J145" s="174"/>
      <c r="K145" s="160">
        <f>ROUND((H145*I145)+J145,2)</f>
        <v>0</v>
      </c>
      <c r="L145" s="139" t="s">
        <v>141</v>
      </c>
      <c r="M145" s="141"/>
      <c r="N145" s="142" t="s">
        <v>1</v>
      </c>
      <c r="O145" s="114" t="s">
        <v>38</v>
      </c>
      <c r="P145" s="28">
        <f>I145+J145</f>
        <v>0</v>
      </c>
      <c r="Q145" s="28">
        <f>ROUND(I145*H145,2)</f>
        <v>0</v>
      </c>
      <c r="R145" s="28">
        <f>ROUND(J145*H145,2)</f>
        <v>0</v>
      </c>
      <c r="S145" s="134">
        <v>0</v>
      </c>
      <c r="T145" s="134">
        <f>S145*H145</f>
        <v>0</v>
      </c>
      <c r="U145" s="134">
        <v>0</v>
      </c>
      <c r="V145" s="134">
        <f>U145*H145</f>
        <v>0</v>
      </c>
      <c r="W145" s="134">
        <v>0</v>
      </c>
      <c r="X145" s="135">
        <f>W145*H145</f>
        <v>0</v>
      </c>
      <c r="AR145" s="136" t="s">
        <v>153</v>
      </c>
      <c r="AT145" s="136" t="s">
        <v>131</v>
      </c>
      <c r="AU145" s="136" t="s">
        <v>83</v>
      </c>
      <c r="AY145" s="13" t="s">
        <v>134</v>
      </c>
      <c r="BE145" s="137">
        <f>IF(O145="základní",K145,0)</f>
        <v>0</v>
      </c>
      <c r="BF145" s="137">
        <f>IF(O145="snížená",K145,0)</f>
        <v>0</v>
      </c>
      <c r="BG145" s="137">
        <f>IF(O145="zákl. přenesená",K145,0)</f>
        <v>0</v>
      </c>
      <c r="BH145" s="137">
        <f>IF(O145="sníž. přenesená",K145,0)</f>
        <v>0</v>
      </c>
      <c r="BI145" s="137">
        <f>IF(O145="nulová",K145,0)</f>
        <v>0</v>
      </c>
      <c r="BJ145" s="13" t="s">
        <v>83</v>
      </c>
      <c r="BK145" s="137">
        <f>ROUND(P145*H145,2)</f>
        <v>0</v>
      </c>
      <c r="BL145" s="13" t="s">
        <v>153</v>
      </c>
      <c r="BM145" s="136" t="s">
        <v>285</v>
      </c>
    </row>
    <row r="146" spans="2:65" s="1" customFormat="1" ht="37.9" customHeight="1">
      <c r="B146" s="29"/>
      <c r="C146" s="155" t="s">
        <v>171</v>
      </c>
      <c r="D146" s="155" t="s">
        <v>137</v>
      </c>
      <c r="E146" s="156" t="s">
        <v>286</v>
      </c>
      <c r="F146" s="157" t="s">
        <v>287</v>
      </c>
      <c r="G146" s="158" t="s">
        <v>140</v>
      </c>
      <c r="H146" s="159">
        <v>6</v>
      </c>
      <c r="I146" s="160">
        <v>0</v>
      </c>
      <c r="J146" s="132">
        <v>0</v>
      </c>
      <c r="K146" s="160">
        <f t="shared" si="0"/>
        <v>0</v>
      </c>
      <c r="L146" s="131" t="s">
        <v>141</v>
      </c>
      <c r="M146" s="29"/>
      <c r="N146" s="133" t="s">
        <v>1</v>
      </c>
      <c r="O146" s="114" t="s">
        <v>38</v>
      </c>
      <c r="P146" s="28">
        <f>I146+J146</f>
        <v>0</v>
      </c>
      <c r="Q146" s="28">
        <f>ROUND(I146*H146,2)</f>
        <v>0</v>
      </c>
      <c r="R146" s="28">
        <f>ROUND(J146*H146,2)</f>
        <v>0</v>
      </c>
      <c r="S146" s="134">
        <v>0</v>
      </c>
      <c r="T146" s="134">
        <f>S146*H146</f>
        <v>0</v>
      </c>
      <c r="U146" s="134">
        <v>0</v>
      </c>
      <c r="V146" s="134">
        <f>U146*H146</f>
        <v>0</v>
      </c>
      <c r="W146" s="134">
        <v>0</v>
      </c>
      <c r="X146" s="135">
        <f>W146*H146</f>
        <v>0</v>
      </c>
      <c r="AR146" s="136" t="s">
        <v>153</v>
      </c>
      <c r="AT146" s="136" t="s">
        <v>137</v>
      </c>
      <c r="AU146" s="136" t="s">
        <v>83</v>
      </c>
      <c r="AY146" s="13" t="s">
        <v>134</v>
      </c>
      <c r="BE146" s="137">
        <f>IF(O146="základní",K146,0)</f>
        <v>0</v>
      </c>
      <c r="BF146" s="137">
        <f>IF(O146="snížená",K146,0)</f>
        <v>0</v>
      </c>
      <c r="BG146" s="137">
        <f>IF(O146="zákl. přenesená",K146,0)</f>
        <v>0</v>
      </c>
      <c r="BH146" s="137">
        <f>IF(O146="sníž. přenesená",K146,0)</f>
        <v>0</v>
      </c>
      <c r="BI146" s="137">
        <f>IF(O146="nulová",K146,0)</f>
        <v>0</v>
      </c>
      <c r="BJ146" s="13" t="s">
        <v>83</v>
      </c>
      <c r="BK146" s="137">
        <f>ROUND(P146*H146,2)</f>
        <v>0</v>
      </c>
      <c r="BL146" s="13" t="s">
        <v>153</v>
      </c>
      <c r="BM146" s="136" t="s">
        <v>288</v>
      </c>
    </row>
    <row r="147" spans="2:65" s="1" customFormat="1" ht="101.25" customHeight="1">
      <c r="B147" s="29"/>
      <c r="C147" s="155" t="s">
        <v>205</v>
      </c>
      <c r="D147" s="155" t="s">
        <v>137</v>
      </c>
      <c r="E147" s="156" t="s">
        <v>289</v>
      </c>
      <c r="F147" s="157" t="s">
        <v>290</v>
      </c>
      <c r="G147" s="158" t="s">
        <v>291</v>
      </c>
      <c r="H147" s="159">
        <v>8</v>
      </c>
      <c r="I147" s="160">
        <v>0</v>
      </c>
      <c r="J147" s="132">
        <v>0</v>
      </c>
      <c r="K147" s="160">
        <f t="shared" si="0"/>
        <v>0</v>
      </c>
      <c r="L147" s="131" t="s">
        <v>141</v>
      </c>
      <c r="M147" s="29"/>
      <c r="N147" s="133" t="s">
        <v>1</v>
      </c>
      <c r="O147" s="114" t="s">
        <v>38</v>
      </c>
      <c r="P147" s="28">
        <f>I147+J147</f>
        <v>0</v>
      </c>
      <c r="Q147" s="28">
        <f>ROUND(I147*H147,2)</f>
        <v>0</v>
      </c>
      <c r="R147" s="28">
        <f>ROUND(J147*H147,2)</f>
        <v>0</v>
      </c>
      <c r="S147" s="134">
        <v>0</v>
      </c>
      <c r="T147" s="134">
        <f>S147*H147</f>
        <v>0</v>
      </c>
      <c r="U147" s="134">
        <v>0</v>
      </c>
      <c r="V147" s="134">
        <f>U147*H147</f>
        <v>0</v>
      </c>
      <c r="W147" s="134">
        <v>0</v>
      </c>
      <c r="X147" s="135">
        <f>W147*H147</f>
        <v>0</v>
      </c>
      <c r="AR147" s="136" t="s">
        <v>153</v>
      </c>
      <c r="AT147" s="136" t="s">
        <v>137</v>
      </c>
      <c r="AU147" s="136" t="s">
        <v>83</v>
      </c>
      <c r="AY147" s="13" t="s">
        <v>134</v>
      </c>
      <c r="BE147" s="137">
        <f>IF(O147="základní",K147,0)</f>
        <v>0</v>
      </c>
      <c r="BF147" s="137">
        <f>IF(O147="snížená",K147,0)</f>
        <v>0</v>
      </c>
      <c r="BG147" s="137">
        <f>IF(O147="zákl. přenesená",K147,0)</f>
        <v>0</v>
      </c>
      <c r="BH147" s="137">
        <f>IF(O147="sníž. přenesená",K147,0)</f>
        <v>0</v>
      </c>
      <c r="BI147" s="137">
        <f>IF(O147="nulová",K147,0)</f>
        <v>0</v>
      </c>
      <c r="BJ147" s="13" t="s">
        <v>83</v>
      </c>
      <c r="BK147" s="137">
        <f>ROUND(P147*H147,2)</f>
        <v>0</v>
      </c>
      <c r="BL147" s="13" t="s">
        <v>153</v>
      </c>
      <c r="BM147" s="136" t="s">
        <v>292</v>
      </c>
    </row>
    <row r="148" spans="2:65" s="1" customFormat="1" ht="19.5">
      <c r="B148" s="29"/>
      <c r="D148" s="161" t="s">
        <v>144</v>
      </c>
      <c r="F148" s="162" t="s">
        <v>293</v>
      </c>
      <c r="J148" s="172"/>
      <c r="K148" s="160"/>
      <c r="M148" s="29"/>
      <c r="N148" s="138"/>
      <c r="X148" s="53"/>
      <c r="AT148" s="13" t="s">
        <v>144</v>
      </c>
      <c r="AU148" s="13" t="s">
        <v>83</v>
      </c>
    </row>
    <row r="149" spans="2:65" s="11" customFormat="1" ht="25.9" customHeight="1">
      <c r="B149" s="123"/>
      <c r="D149" s="124" t="s">
        <v>74</v>
      </c>
      <c r="E149" s="153" t="s">
        <v>294</v>
      </c>
      <c r="F149" s="153" t="s">
        <v>295</v>
      </c>
      <c r="J149" s="175"/>
      <c r="K149" s="160"/>
      <c r="M149" s="123"/>
      <c r="N149" s="125"/>
      <c r="Q149" s="126">
        <f>SUM(Q150:Q153)</f>
        <v>0</v>
      </c>
      <c r="R149" s="126">
        <f>SUM(R150:R153)</f>
        <v>0</v>
      </c>
      <c r="T149" s="127">
        <f>SUM(T150:T153)</f>
        <v>0</v>
      </c>
      <c r="V149" s="127">
        <f>SUM(V150:V153)</f>
        <v>0</v>
      </c>
      <c r="X149" s="128">
        <f>SUM(X150:X153)</f>
        <v>0</v>
      </c>
      <c r="AR149" s="124" t="s">
        <v>142</v>
      </c>
      <c r="AT149" s="129" t="s">
        <v>74</v>
      </c>
      <c r="AU149" s="129" t="s">
        <v>75</v>
      </c>
      <c r="AY149" s="124" t="s">
        <v>134</v>
      </c>
      <c r="BK149" s="130">
        <f>SUM(BK150:BK153)</f>
        <v>0</v>
      </c>
    </row>
    <row r="150" spans="2:65" s="1" customFormat="1" ht="101.25" customHeight="1">
      <c r="B150" s="29"/>
      <c r="C150" s="155" t="s">
        <v>296</v>
      </c>
      <c r="D150" s="155" t="s">
        <v>137</v>
      </c>
      <c r="E150" s="156" t="s">
        <v>297</v>
      </c>
      <c r="F150" s="157" t="s">
        <v>298</v>
      </c>
      <c r="G150" s="158" t="s">
        <v>140</v>
      </c>
      <c r="H150" s="159">
        <v>1</v>
      </c>
      <c r="I150" s="160">
        <v>0</v>
      </c>
      <c r="J150" s="132">
        <v>0</v>
      </c>
      <c r="K150" s="160">
        <f t="shared" si="0"/>
        <v>0</v>
      </c>
      <c r="L150" s="131" t="s">
        <v>141</v>
      </c>
      <c r="M150" s="29"/>
      <c r="N150" s="133" t="s">
        <v>1</v>
      </c>
      <c r="O150" s="114" t="s">
        <v>38</v>
      </c>
      <c r="P150" s="28">
        <f>I150+J150</f>
        <v>0</v>
      </c>
      <c r="Q150" s="28">
        <f>ROUND(I150*H150,2)</f>
        <v>0</v>
      </c>
      <c r="R150" s="28">
        <f>ROUND(J150*H150,2)</f>
        <v>0</v>
      </c>
      <c r="S150" s="134">
        <v>0</v>
      </c>
      <c r="T150" s="134">
        <f>S150*H150</f>
        <v>0</v>
      </c>
      <c r="U150" s="134">
        <v>0</v>
      </c>
      <c r="V150" s="134">
        <f>U150*H150</f>
        <v>0</v>
      </c>
      <c r="W150" s="134">
        <v>0</v>
      </c>
      <c r="X150" s="135">
        <f>W150*H150</f>
        <v>0</v>
      </c>
      <c r="AR150" s="136" t="s">
        <v>153</v>
      </c>
      <c r="AT150" s="136" t="s">
        <v>137</v>
      </c>
      <c r="AU150" s="136" t="s">
        <v>83</v>
      </c>
      <c r="AY150" s="13" t="s">
        <v>134</v>
      </c>
      <c r="BE150" s="137">
        <f>IF(O150="základní",K150,0)</f>
        <v>0</v>
      </c>
      <c r="BF150" s="137">
        <f>IF(O150="snížená",K150,0)</f>
        <v>0</v>
      </c>
      <c r="BG150" s="137">
        <f>IF(O150="zákl. přenesená",K150,0)</f>
        <v>0</v>
      </c>
      <c r="BH150" s="137">
        <f>IF(O150="sníž. přenesená",K150,0)</f>
        <v>0</v>
      </c>
      <c r="BI150" s="137">
        <f>IF(O150="nulová",K150,0)</f>
        <v>0</v>
      </c>
      <c r="BJ150" s="13" t="s">
        <v>83</v>
      </c>
      <c r="BK150" s="137">
        <f>ROUND(P150*H150,2)</f>
        <v>0</v>
      </c>
      <c r="BL150" s="13" t="s">
        <v>153</v>
      </c>
      <c r="BM150" s="136" t="s">
        <v>299</v>
      </c>
    </row>
    <row r="151" spans="2:65" s="1" customFormat="1" ht="33" customHeight="1">
      <c r="B151" s="29"/>
      <c r="C151" s="155" t="s">
        <v>300</v>
      </c>
      <c r="D151" s="155" t="s">
        <v>137</v>
      </c>
      <c r="E151" s="156" t="s">
        <v>301</v>
      </c>
      <c r="F151" s="157" t="s">
        <v>302</v>
      </c>
      <c r="G151" s="158" t="s">
        <v>140</v>
      </c>
      <c r="H151" s="159">
        <v>4</v>
      </c>
      <c r="I151" s="160">
        <v>0</v>
      </c>
      <c r="J151" s="132">
        <v>0</v>
      </c>
      <c r="K151" s="160">
        <f t="shared" si="0"/>
        <v>0</v>
      </c>
      <c r="L151" s="131" t="s">
        <v>141</v>
      </c>
      <c r="M151" s="29"/>
      <c r="N151" s="133" t="s">
        <v>1</v>
      </c>
      <c r="O151" s="114" t="s">
        <v>38</v>
      </c>
      <c r="P151" s="28">
        <f>I151+J151</f>
        <v>0</v>
      </c>
      <c r="Q151" s="28">
        <f>ROUND(I151*H151,2)</f>
        <v>0</v>
      </c>
      <c r="R151" s="28">
        <f>ROUND(J151*H151,2)</f>
        <v>0</v>
      </c>
      <c r="S151" s="134">
        <v>0</v>
      </c>
      <c r="T151" s="134">
        <f>S151*H151</f>
        <v>0</v>
      </c>
      <c r="U151" s="134">
        <v>0</v>
      </c>
      <c r="V151" s="134">
        <f>U151*H151</f>
        <v>0</v>
      </c>
      <c r="W151" s="134">
        <v>0</v>
      </c>
      <c r="X151" s="135">
        <f>W151*H151</f>
        <v>0</v>
      </c>
      <c r="AR151" s="136" t="s">
        <v>153</v>
      </c>
      <c r="AT151" s="136" t="s">
        <v>137</v>
      </c>
      <c r="AU151" s="136" t="s">
        <v>83</v>
      </c>
      <c r="AY151" s="13" t="s">
        <v>134</v>
      </c>
      <c r="BE151" s="137">
        <f>IF(O151="základní",K151,0)</f>
        <v>0</v>
      </c>
      <c r="BF151" s="137">
        <f>IF(O151="snížená",K151,0)</f>
        <v>0</v>
      </c>
      <c r="BG151" s="137">
        <f>IF(O151="zákl. přenesená",K151,0)</f>
        <v>0</v>
      </c>
      <c r="BH151" s="137">
        <f>IF(O151="sníž. přenesená",K151,0)</f>
        <v>0</v>
      </c>
      <c r="BI151" s="137">
        <f>IF(O151="nulová",K151,0)</f>
        <v>0</v>
      </c>
      <c r="BJ151" s="13" t="s">
        <v>83</v>
      </c>
      <c r="BK151" s="137">
        <f>ROUND(P151*H151,2)</f>
        <v>0</v>
      </c>
      <c r="BL151" s="13" t="s">
        <v>153</v>
      </c>
      <c r="BM151" s="136" t="s">
        <v>303</v>
      </c>
    </row>
    <row r="152" spans="2:65" s="1" customFormat="1" ht="114.95" customHeight="1">
      <c r="B152" s="29"/>
      <c r="C152" s="155" t="s">
        <v>304</v>
      </c>
      <c r="D152" s="155" t="s">
        <v>137</v>
      </c>
      <c r="E152" s="156" t="s">
        <v>305</v>
      </c>
      <c r="F152" s="157" t="s">
        <v>306</v>
      </c>
      <c r="G152" s="158" t="s">
        <v>140</v>
      </c>
      <c r="H152" s="159">
        <v>1</v>
      </c>
      <c r="I152" s="160">
        <v>0</v>
      </c>
      <c r="J152" s="132">
        <v>0</v>
      </c>
      <c r="K152" s="160">
        <f t="shared" si="0"/>
        <v>0</v>
      </c>
      <c r="L152" s="131" t="s">
        <v>141</v>
      </c>
      <c r="M152" s="29"/>
      <c r="N152" s="133" t="s">
        <v>1</v>
      </c>
      <c r="O152" s="114" t="s">
        <v>38</v>
      </c>
      <c r="P152" s="28">
        <f>I152+J152</f>
        <v>0</v>
      </c>
      <c r="Q152" s="28">
        <f>ROUND(I152*H152,2)</f>
        <v>0</v>
      </c>
      <c r="R152" s="28">
        <f>ROUND(J152*H152,2)</f>
        <v>0</v>
      </c>
      <c r="S152" s="134">
        <v>0</v>
      </c>
      <c r="T152" s="134">
        <f>S152*H152</f>
        <v>0</v>
      </c>
      <c r="U152" s="134">
        <v>0</v>
      </c>
      <c r="V152" s="134">
        <f>U152*H152</f>
        <v>0</v>
      </c>
      <c r="W152" s="134">
        <v>0</v>
      </c>
      <c r="X152" s="135">
        <f>W152*H152</f>
        <v>0</v>
      </c>
      <c r="AR152" s="136" t="s">
        <v>153</v>
      </c>
      <c r="AT152" s="136" t="s">
        <v>137</v>
      </c>
      <c r="AU152" s="136" t="s">
        <v>83</v>
      </c>
      <c r="AY152" s="13" t="s">
        <v>134</v>
      </c>
      <c r="BE152" s="137">
        <f>IF(O152="základní",K152,0)</f>
        <v>0</v>
      </c>
      <c r="BF152" s="137">
        <f>IF(O152="snížená",K152,0)</f>
        <v>0</v>
      </c>
      <c r="BG152" s="137">
        <f>IF(O152="zákl. přenesená",K152,0)</f>
        <v>0</v>
      </c>
      <c r="BH152" s="137">
        <f>IF(O152="sníž. přenesená",K152,0)</f>
        <v>0</v>
      </c>
      <c r="BI152" s="137">
        <f>IF(O152="nulová",K152,0)</f>
        <v>0</v>
      </c>
      <c r="BJ152" s="13" t="s">
        <v>83</v>
      </c>
      <c r="BK152" s="137">
        <f>ROUND(P152*H152,2)</f>
        <v>0</v>
      </c>
      <c r="BL152" s="13" t="s">
        <v>153</v>
      </c>
      <c r="BM152" s="136" t="s">
        <v>307</v>
      </c>
    </row>
    <row r="153" spans="2:65" s="1" customFormat="1" ht="49.15" customHeight="1">
      <c r="B153" s="29"/>
      <c r="C153" s="155" t="s">
        <v>308</v>
      </c>
      <c r="D153" s="155" t="s">
        <v>137</v>
      </c>
      <c r="E153" s="156" t="s">
        <v>309</v>
      </c>
      <c r="F153" s="157" t="s">
        <v>310</v>
      </c>
      <c r="G153" s="158" t="s">
        <v>140</v>
      </c>
      <c r="H153" s="159">
        <v>4</v>
      </c>
      <c r="I153" s="160">
        <v>0</v>
      </c>
      <c r="J153" s="132">
        <v>0</v>
      </c>
      <c r="K153" s="160">
        <f t="shared" si="0"/>
        <v>0</v>
      </c>
      <c r="L153" s="131" t="s">
        <v>141</v>
      </c>
      <c r="M153" s="29"/>
      <c r="N153" s="146" t="s">
        <v>1</v>
      </c>
      <c r="O153" s="147" t="s">
        <v>38</v>
      </c>
      <c r="P153" s="148">
        <f>I153+J153</f>
        <v>0</v>
      </c>
      <c r="Q153" s="148">
        <f>ROUND(I153*H153,2)</f>
        <v>0</v>
      </c>
      <c r="R153" s="148">
        <f>ROUND(J153*H153,2)</f>
        <v>0</v>
      </c>
      <c r="S153" s="149">
        <v>0</v>
      </c>
      <c r="T153" s="149">
        <f>S153*H153</f>
        <v>0</v>
      </c>
      <c r="U153" s="149">
        <v>0</v>
      </c>
      <c r="V153" s="149">
        <f>U153*H153</f>
        <v>0</v>
      </c>
      <c r="W153" s="149">
        <v>0</v>
      </c>
      <c r="X153" s="150">
        <f>W153*H153</f>
        <v>0</v>
      </c>
      <c r="AR153" s="136" t="s">
        <v>153</v>
      </c>
      <c r="AT153" s="136" t="s">
        <v>137</v>
      </c>
      <c r="AU153" s="136" t="s">
        <v>83</v>
      </c>
      <c r="AY153" s="13" t="s">
        <v>134</v>
      </c>
      <c r="BE153" s="137">
        <f>IF(O153="základní",K153,0)</f>
        <v>0</v>
      </c>
      <c r="BF153" s="137">
        <f>IF(O153="snížená",K153,0)</f>
        <v>0</v>
      </c>
      <c r="BG153" s="137">
        <f>IF(O153="zákl. přenesená",K153,0)</f>
        <v>0</v>
      </c>
      <c r="BH153" s="137">
        <f>IF(O153="sníž. přenesená",K153,0)</f>
        <v>0</v>
      </c>
      <c r="BI153" s="137">
        <f>IF(O153="nulová",K153,0)</f>
        <v>0</v>
      </c>
      <c r="BJ153" s="13" t="s">
        <v>83</v>
      </c>
      <c r="BK153" s="137">
        <f>ROUND(P153*H153,2)</f>
        <v>0</v>
      </c>
      <c r="BL153" s="13" t="s">
        <v>153</v>
      </c>
      <c r="BM153" s="136" t="s">
        <v>311</v>
      </c>
    </row>
    <row r="154" spans="2:65" s="1" customFormat="1" ht="6.95" customHeight="1">
      <c r="B154" s="41"/>
      <c r="C154" s="42"/>
      <c r="D154" s="42"/>
      <c r="E154" s="42"/>
      <c r="F154" s="42"/>
      <c r="G154" s="42"/>
      <c r="H154" s="42"/>
      <c r="I154" s="42"/>
      <c r="J154" s="176"/>
      <c r="K154" s="42"/>
      <c r="L154" s="42"/>
      <c r="M154" s="29"/>
    </row>
  </sheetData>
  <sheetProtection algorithmName="SHA-512" hashValue="7tQc/rXwBxkvTiK76M9U9ATERz8G3VpfbquiCb+B+XxiEggWsUqfr/+x84Yhb23NCng3fIKtD/isVmdUm1rJGg==" saltValue="sY28nWsyzsydcmmO7CcmOg==" spinCount="100000" sheet="1" objects="1" scenarios="1"/>
  <autoFilter ref="C121:L153" xr:uid="{00000000-0009-0000-0000-000002000000}"/>
  <mergeCells count="9">
    <mergeCell ref="E87:H87"/>
    <mergeCell ref="E112:H112"/>
    <mergeCell ref="E114:H114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9"/>
  <sheetViews>
    <sheetView showGridLines="0" topLeftCell="A120" workbookViewId="0">
      <selection activeCell="H125" sqref="H12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hidden="1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180" t="s">
        <v>6</v>
      </c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T2" s="13" t="s">
        <v>91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85</v>
      </c>
    </row>
    <row r="4" spans="2:46" ht="24.95" customHeight="1">
      <c r="B4" s="16"/>
      <c r="D4" s="17" t="s">
        <v>99</v>
      </c>
      <c r="M4" s="16"/>
      <c r="N4" s="90" t="s">
        <v>11</v>
      </c>
      <c r="AT4" s="13" t="s">
        <v>3</v>
      </c>
    </row>
    <row r="5" spans="2:46" ht="6.95" customHeight="1">
      <c r="B5" s="16"/>
      <c r="M5" s="16"/>
    </row>
    <row r="6" spans="2:46" ht="12" customHeight="1">
      <c r="B6" s="16"/>
      <c r="D6" s="22" t="s">
        <v>14</v>
      </c>
      <c r="M6" s="16"/>
    </row>
    <row r="7" spans="2:46" ht="16.5" customHeight="1">
      <c r="B7" s="16"/>
      <c r="E7" s="218" t="str">
        <f>'Rekapitulace stavby'!K6</f>
        <v>Oprava TNS Vranov u Stříbra</v>
      </c>
      <c r="F7" s="219"/>
      <c r="G7" s="219"/>
      <c r="H7" s="219"/>
      <c r="M7" s="16"/>
    </row>
    <row r="8" spans="2:46" s="1" customFormat="1" ht="12" customHeight="1">
      <c r="B8" s="29"/>
      <c r="D8" s="22" t="s">
        <v>100</v>
      </c>
      <c r="M8" s="29"/>
    </row>
    <row r="9" spans="2:46" s="1" customFormat="1" ht="16.5" customHeight="1">
      <c r="B9" s="29"/>
      <c r="E9" s="206" t="s">
        <v>312</v>
      </c>
      <c r="F9" s="217"/>
      <c r="G9" s="217"/>
      <c r="H9" s="217"/>
      <c r="M9" s="29"/>
    </row>
    <row r="10" spans="2:46" s="1" customFormat="1">
      <c r="B10" s="29"/>
      <c r="M10" s="29"/>
    </row>
    <row r="11" spans="2:46" s="1" customFormat="1" ht="12" customHeight="1">
      <c r="B11" s="29"/>
      <c r="D11" s="22" t="s">
        <v>16</v>
      </c>
      <c r="F11" s="20" t="s">
        <v>1</v>
      </c>
      <c r="I11" s="22" t="s">
        <v>17</v>
      </c>
      <c r="J11" s="20" t="s">
        <v>1</v>
      </c>
      <c r="M11" s="29"/>
    </row>
    <row r="12" spans="2:46" s="1" customFormat="1" ht="12" customHeight="1">
      <c r="B12" s="29"/>
      <c r="D12" s="22" t="s">
        <v>18</v>
      </c>
      <c r="F12" s="20" t="s">
        <v>19</v>
      </c>
      <c r="I12" s="22" t="s">
        <v>20</v>
      </c>
      <c r="J12" s="49">
        <f>'Rekapitulace stavby'!AN8</f>
        <v>44986</v>
      </c>
      <c r="M12" s="29"/>
    </row>
    <row r="13" spans="2:46" s="1" customFormat="1" ht="10.9" customHeight="1">
      <c r="B13" s="29"/>
      <c r="M13" s="29"/>
    </row>
    <row r="14" spans="2:46" s="1" customFormat="1" ht="12" customHeight="1">
      <c r="B14" s="29"/>
      <c r="D14" s="22" t="s">
        <v>364</v>
      </c>
      <c r="I14" s="22" t="s">
        <v>22</v>
      </c>
      <c r="J14" s="20">
        <f>IF('Rekapitulace stavby'!AN10="","",'Rekapitulace stavby'!AN10)</f>
        <v>70994234</v>
      </c>
      <c r="M14" s="29"/>
    </row>
    <row r="15" spans="2:46" s="1" customFormat="1" ht="18" customHeight="1">
      <c r="B15" s="29"/>
      <c r="E15" s="20" t="str">
        <f>IF('Rekapitulace stavby'!E11="","",'Rekapitulace stavby'!E11)</f>
        <v xml:space="preserve"> </v>
      </c>
      <c r="I15" s="22" t="s">
        <v>24</v>
      </c>
      <c r="J15" s="20" t="str">
        <f>IF('Rekapitulace stavby'!AN11="","",'Rekapitulace stavby'!AN11)</f>
        <v>CZ70994234</v>
      </c>
      <c r="M15" s="29"/>
    </row>
    <row r="16" spans="2:46" s="1" customFormat="1" ht="6.95" customHeight="1">
      <c r="B16" s="29"/>
      <c r="M16" s="29"/>
    </row>
    <row r="17" spans="2:13" s="1" customFormat="1" ht="12" customHeight="1">
      <c r="B17" s="29"/>
      <c r="D17" s="177" t="s">
        <v>25</v>
      </c>
      <c r="E17" s="172"/>
      <c r="F17" s="172"/>
      <c r="G17" s="172"/>
      <c r="H17" s="172"/>
      <c r="I17" s="22" t="s">
        <v>22</v>
      </c>
      <c r="J17" s="173" t="str">
        <f>'Rekapitulace stavby'!AN13</f>
        <v/>
      </c>
      <c r="M17" s="29"/>
    </row>
    <row r="18" spans="2:13" s="1" customFormat="1" ht="18" customHeight="1">
      <c r="B18" s="29"/>
      <c r="E18" s="196" t="str">
        <f>'Rekapitulace stavby'!E14</f>
        <v xml:space="preserve"> </v>
      </c>
      <c r="F18" s="196"/>
      <c r="G18" s="196"/>
      <c r="H18" s="196"/>
      <c r="I18" s="22" t="s">
        <v>24</v>
      </c>
      <c r="J18" s="173" t="str">
        <f>'Rekapitulace stavby'!AN14</f>
        <v/>
      </c>
      <c r="M18" s="29"/>
    </row>
    <row r="19" spans="2:13" s="1" customFormat="1" ht="6.95" customHeight="1">
      <c r="B19" s="29"/>
      <c r="M19" s="29"/>
    </row>
    <row r="20" spans="2:13" s="1" customFormat="1" ht="12" customHeight="1">
      <c r="B20" s="29"/>
      <c r="D20" s="22"/>
      <c r="I20" s="22"/>
      <c r="J20" s="20" t="str">
        <f>IF('Rekapitulace stavby'!AN16="","",'Rekapitulace stavby'!AN16)</f>
        <v/>
      </c>
      <c r="M20" s="29"/>
    </row>
    <row r="21" spans="2:13" s="1" customFormat="1" ht="18" customHeight="1">
      <c r="B21" s="29"/>
      <c r="E21" s="20" t="str">
        <f>IF('Rekapitulace stavby'!E17="","",'Rekapitulace stavby'!E17)</f>
        <v xml:space="preserve"> </v>
      </c>
      <c r="I21" s="22"/>
      <c r="J21" s="20" t="str">
        <f>IF('Rekapitulace stavby'!AN17="","",'Rekapitulace stavby'!AN17)</f>
        <v/>
      </c>
      <c r="M21" s="29"/>
    </row>
    <row r="22" spans="2:13" s="1" customFormat="1" ht="6.95" customHeight="1">
      <c r="B22" s="29"/>
      <c r="M22" s="29"/>
    </row>
    <row r="23" spans="2:13" s="1" customFormat="1" ht="12" customHeight="1">
      <c r="B23" s="29"/>
      <c r="D23" s="22"/>
      <c r="I23" s="22"/>
      <c r="J23" s="20" t="s">
        <v>1</v>
      </c>
      <c r="M23" s="29"/>
    </row>
    <row r="24" spans="2:13" s="1" customFormat="1" ht="18" customHeight="1">
      <c r="B24" s="29"/>
      <c r="E24" s="20"/>
      <c r="I24" s="22"/>
      <c r="J24" s="20" t="s">
        <v>1</v>
      </c>
      <c r="M24" s="29"/>
    </row>
    <row r="25" spans="2:13" s="1" customFormat="1" ht="6.95" customHeight="1">
      <c r="B25" s="29"/>
      <c r="M25" s="29"/>
    </row>
    <row r="26" spans="2:13" s="1" customFormat="1" ht="12" customHeight="1">
      <c r="B26" s="29"/>
      <c r="D26" s="22" t="s">
        <v>28</v>
      </c>
      <c r="M26" s="29"/>
    </row>
    <row r="27" spans="2:13" s="7" customFormat="1" ht="16.5" customHeight="1">
      <c r="B27" s="91"/>
      <c r="E27" s="198" t="s">
        <v>1</v>
      </c>
      <c r="F27" s="198"/>
      <c r="G27" s="198"/>
      <c r="H27" s="198"/>
      <c r="M27" s="91"/>
    </row>
    <row r="28" spans="2:13" s="1" customFormat="1" ht="6.95" customHeight="1">
      <c r="B28" s="29"/>
      <c r="M28" s="29"/>
    </row>
    <row r="29" spans="2:13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50"/>
      <c r="M29" s="29"/>
    </row>
    <row r="30" spans="2:13" s="1" customFormat="1" ht="14.45" customHeight="1">
      <c r="B30" s="29"/>
      <c r="D30" s="20" t="s">
        <v>102</v>
      </c>
      <c r="K30" s="26">
        <f>K96</f>
        <v>0</v>
      </c>
      <c r="M30" s="29"/>
    </row>
    <row r="31" spans="2:13" s="1" customFormat="1" ht="12.75">
      <c r="B31" s="29"/>
      <c r="E31" s="22" t="s">
        <v>30</v>
      </c>
      <c r="K31" s="92">
        <f>I96</f>
        <v>0</v>
      </c>
      <c r="M31" s="29"/>
    </row>
    <row r="32" spans="2:13" s="1" customFormat="1" ht="12.75">
      <c r="B32" s="29"/>
      <c r="E32" s="22" t="s">
        <v>31</v>
      </c>
      <c r="K32" s="92">
        <f>J96</f>
        <v>0</v>
      </c>
      <c r="M32" s="29"/>
    </row>
    <row r="33" spans="2:13" s="1" customFormat="1" ht="14.45" customHeight="1">
      <c r="B33" s="29"/>
      <c r="D33" s="25" t="s">
        <v>103</v>
      </c>
      <c r="K33" s="26">
        <f>K100</f>
        <v>0</v>
      </c>
      <c r="M33" s="29"/>
    </row>
    <row r="34" spans="2:13" s="1" customFormat="1" ht="25.35" customHeight="1">
      <c r="B34" s="29"/>
      <c r="D34" s="93" t="s">
        <v>33</v>
      </c>
      <c r="K34" s="63">
        <f>ROUND(K30 + K33, 2)</f>
        <v>0</v>
      </c>
      <c r="M34" s="29"/>
    </row>
    <row r="35" spans="2:13" s="1" customFormat="1" ht="6.95" customHeight="1">
      <c r="B35" s="29"/>
      <c r="D35" s="50"/>
      <c r="E35" s="50"/>
      <c r="F35" s="50"/>
      <c r="G35" s="50"/>
      <c r="H35" s="50"/>
      <c r="I35" s="50"/>
      <c r="J35" s="50"/>
      <c r="K35" s="50"/>
      <c r="L35" s="50"/>
      <c r="M35" s="29"/>
    </row>
    <row r="36" spans="2:13" s="1" customFormat="1" ht="14.45" customHeight="1">
      <c r="B36" s="29"/>
      <c r="F36" s="32" t="s">
        <v>35</v>
      </c>
      <c r="I36" s="32" t="s">
        <v>34</v>
      </c>
      <c r="K36" s="32" t="s">
        <v>36</v>
      </c>
      <c r="M36" s="29"/>
    </row>
    <row r="37" spans="2:13" s="1" customFormat="1" ht="14.45" customHeight="1">
      <c r="B37" s="29"/>
      <c r="D37" s="52" t="s">
        <v>37</v>
      </c>
      <c r="E37" s="22" t="s">
        <v>38</v>
      </c>
      <c r="F37" s="92">
        <f>ROUND((SUM(BE100:BE101) + SUM(BE121:BE128)),  2)</f>
        <v>0</v>
      </c>
      <c r="I37" s="94">
        <v>0.21</v>
      </c>
      <c r="K37" s="92">
        <f>ROUND(((SUM(BE100:BE101) + SUM(BE121:BE128))*I37),  2)</f>
        <v>0</v>
      </c>
      <c r="M37" s="29"/>
    </row>
    <row r="38" spans="2:13" s="1" customFormat="1" ht="14.45" customHeight="1">
      <c r="B38" s="29"/>
      <c r="E38" s="22" t="s">
        <v>39</v>
      </c>
      <c r="F38" s="92">
        <f>ROUND((SUM(BF100:BF101) + SUM(BF121:BF128)),  2)</f>
        <v>0</v>
      </c>
      <c r="I38" s="94">
        <v>0.15</v>
      </c>
      <c r="K38" s="92">
        <f>ROUND(((SUM(BF100:BF101) + SUM(BF121:BF128))*I38),  2)</f>
        <v>0</v>
      </c>
      <c r="M38" s="29"/>
    </row>
    <row r="39" spans="2:13" s="1" customFormat="1" ht="14.45" hidden="1" customHeight="1">
      <c r="B39" s="29"/>
      <c r="E39" s="22" t="s">
        <v>40</v>
      </c>
      <c r="F39" s="92">
        <f>ROUND((SUM(BG100:BG101) + SUM(BG121:BG128)),  2)</f>
        <v>0</v>
      </c>
      <c r="I39" s="94">
        <v>0.21</v>
      </c>
      <c r="K39" s="92">
        <f>0</f>
        <v>0</v>
      </c>
      <c r="M39" s="29"/>
    </row>
    <row r="40" spans="2:13" s="1" customFormat="1" ht="14.45" hidden="1" customHeight="1">
      <c r="B40" s="29"/>
      <c r="E40" s="22" t="s">
        <v>41</v>
      </c>
      <c r="F40" s="92">
        <f>ROUND((SUM(BH100:BH101) + SUM(BH121:BH128)),  2)</f>
        <v>0</v>
      </c>
      <c r="I40" s="94">
        <v>0.15</v>
      </c>
      <c r="K40" s="92">
        <f>0</f>
        <v>0</v>
      </c>
      <c r="M40" s="29"/>
    </row>
    <row r="41" spans="2:13" s="1" customFormat="1" ht="14.45" hidden="1" customHeight="1">
      <c r="B41" s="29"/>
      <c r="E41" s="22" t="s">
        <v>42</v>
      </c>
      <c r="F41" s="92">
        <f>ROUND((SUM(BI100:BI101) + SUM(BI121:BI128)),  2)</f>
        <v>0</v>
      </c>
      <c r="I41" s="94">
        <v>0</v>
      </c>
      <c r="K41" s="92">
        <f>0</f>
        <v>0</v>
      </c>
      <c r="M41" s="29"/>
    </row>
    <row r="42" spans="2:13" s="1" customFormat="1" ht="6.95" customHeight="1">
      <c r="B42" s="29"/>
      <c r="M42" s="29"/>
    </row>
    <row r="43" spans="2:13" s="1" customFormat="1" ht="25.35" customHeight="1">
      <c r="B43" s="29"/>
      <c r="C43" s="88"/>
      <c r="D43" s="95" t="s">
        <v>43</v>
      </c>
      <c r="E43" s="54"/>
      <c r="F43" s="54"/>
      <c r="G43" s="96" t="s">
        <v>44</v>
      </c>
      <c r="H43" s="97" t="s">
        <v>45</v>
      </c>
      <c r="I43" s="54"/>
      <c r="J43" s="54"/>
      <c r="K43" s="98">
        <f>SUM(K34:K41)</f>
        <v>0</v>
      </c>
      <c r="L43" s="99"/>
      <c r="M43" s="29"/>
    </row>
    <row r="44" spans="2:13" s="1" customFormat="1" ht="14.45" customHeight="1">
      <c r="B44" s="29"/>
      <c r="M44" s="29"/>
    </row>
    <row r="45" spans="2:13" ht="14.45" customHeight="1">
      <c r="B45" s="16"/>
      <c r="M45" s="16"/>
    </row>
    <row r="46" spans="2:13" ht="14.45" customHeight="1">
      <c r="B46" s="16"/>
      <c r="M46" s="16"/>
    </row>
    <row r="47" spans="2:13" ht="14.45" customHeight="1">
      <c r="B47" s="16"/>
      <c r="M47" s="16"/>
    </row>
    <row r="48" spans="2:13" ht="14.45" customHeight="1">
      <c r="B48" s="16"/>
      <c r="M48" s="16"/>
    </row>
    <row r="49" spans="2:13" ht="14.45" customHeight="1">
      <c r="B49" s="16"/>
      <c r="M49" s="16"/>
    </row>
    <row r="50" spans="2:13" s="1" customFormat="1" ht="14.45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39"/>
      <c r="M50" s="29"/>
    </row>
    <row r="51" spans="2:13">
      <c r="B51" s="16"/>
      <c r="M51" s="16"/>
    </row>
    <row r="52" spans="2:13">
      <c r="B52" s="16"/>
      <c r="M52" s="16"/>
    </row>
    <row r="53" spans="2:13">
      <c r="B53" s="16"/>
      <c r="M53" s="16"/>
    </row>
    <row r="54" spans="2:13">
      <c r="B54" s="16"/>
      <c r="M54" s="16"/>
    </row>
    <row r="55" spans="2:13">
      <c r="B55" s="16"/>
      <c r="M55" s="16"/>
    </row>
    <row r="56" spans="2:13">
      <c r="B56" s="16"/>
      <c r="M56" s="16"/>
    </row>
    <row r="57" spans="2:13">
      <c r="B57" s="16"/>
      <c r="M57" s="16"/>
    </row>
    <row r="58" spans="2:13">
      <c r="B58" s="16"/>
      <c r="M58" s="16"/>
    </row>
    <row r="59" spans="2:13">
      <c r="B59" s="16"/>
      <c r="M59" s="16"/>
    </row>
    <row r="60" spans="2:13">
      <c r="B60" s="16"/>
      <c r="M60" s="16"/>
    </row>
    <row r="61" spans="2:13" s="1" customFormat="1" ht="12.75">
      <c r="B61" s="29"/>
      <c r="D61" s="40" t="s">
        <v>48</v>
      </c>
      <c r="E61" s="31"/>
      <c r="F61" s="100" t="s">
        <v>49</v>
      </c>
      <c r="G61" s="40" t="s">
        <v>48</v>
      </c>
      <c r="H61" s="31"/>
      <c r="I61" s="31"/>
      <c r="J61" s="101" t="s">
        <v>49</v>
      </c>
      <c r="K61" s="31"/>
      <c r="L61" s="31"/>
      <c r="M61" s="29"/>
    </row>
    <row r="62" spans="2:13">
      <c r="B62" s="16"/>
      <c r="M62" s="16"/>
    </row>
    <row r="63" spans="2:13">
      <c r="B63" s="16"/>
      <c r="M63" s="16"/>
    </row>
    <row r="64" spans="2:13">
      <c r="B64" s="16"/>
      <c r="M64" s="16"/>
    </row>
    <row r="65" spans="2:13" s="1" customFormat="1" ht="12.75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39"/>
      <c r="M65" s="29"/>
    </row>
    <row r="66" spans="2:13">
      <c r="B66" s="16"/>
      <c r="M66" s="16"/>
    </row>
    <row r="67" spans="2:13">
      <c r="B67" s="16"/>
      <c r="M67" s="16"/>
    </row>
    <row r="68" spans="2:13">
      <c r="B68" s="16"/>
      <c r="M68" s="16"/>
    </row>
    <row r="69" spans="2:13">
      <c r="B69" s="16"/>
      <c r="M69" s="16"/>
    </row>
    <row r="70" spans="2:13">
      <c r="B70" s="16"/>
      <c r="M70" s="16"/>
    </row>
    <row r="71" spans="2:13">
      <c r="B71" s="16"/>
      <c r="M71" s="16"/>
    </row>
    <row r="72" spans="2:13">
      <c r="B72" s="16"/>
      <c r="M72" s="16"/>
    </row>
    <row r="73" spans="2:13">
      <c r="B73" s="16"/>
      <c r="M73" s="16"/>
    </row>
    <row r="74" spans="2:13">
      <c r="B74" s="16"/>
      <c r="M74" s="16"/>
    </row>
    <row r="75" spans="2:13">
      <c r="B75" s="16"/>
      <c r="M75" s="16"/>
    </row>
    <row r="76" spans="2:13" s="1" customFormat="1" ht="12.75">
      <c r="B76" s="29"/>
      <c r="D76" s="40" t="s">
        <v>48</v>
      </c>
      <c r="E76" s="31"/>
      <c r="F76" s="100" t="s">
        <v>49</v>
      </c>
      <c r="G76" s="40" t="s">
        <v>48</v>
      </c>
      <c r="H76" s="31"/>
      <c r="I76" s="31"/>
      <c r="J76" s="101" t="s">
        <v>49</v>
      </c>
      <c r="K76" s="31"/>
      <c r="L76" s="31"/>
      <c r="M76" s="29"/>
    </row>
    <row r="77" spans="2:13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29"/>
    </row>
    <row r="82" spans="2:47" s="1" customFormat="1" ht="24.95" customHeight="1">
      <c r="B82" s="29"/>
      <c r="C82" s="17" t="s">
        <v>104</v>
      </c>
      <c r="M82" s="29"/>
    </row>
    <row r="83" spans="2:47" s="1" customFormat="1" ht="6.95" customHeight="1">
      <c r="B83" s="29"/>
      <c r="M83" s="29"/>
    </row>
    <row r="84" spans="2:47" s="1" customFormat="1" ht="12" customHeight="1">
      <c r="B84" s="29"/>
      <c r="C84" s="22" t="s">
        <v>14</v>
      </c>
      <c r="M84" s="29"/>
    </row>
    <row r="85" spans="2:47" s="1" customFormat="1" ht="16.5" customHeight="1">
      <c r="B85" s="29"/>
      <c r="E85" s="218" t="str">
        <f>E7</f>
        <v>Oprava TNS Vranov u Stříbra</v>
      </c>
      <c r="F85" s="219"/>
      <c r="G85" s="219"/>
      <c r="H85" s="219"/>
      <c r="M85" s="29"/>
    </row>
    <row r="86" spans="2:47" s="1" customFormat="1" ht="12" customHeight="1">
      <c r="B86" s="29"/>
      <c r="C86" s="22" t="s">
        <v>100</v>
      </c>
      <c r="M86" s="29"/>
    </row>
    <row r="87" spans="2:47" s="1" customFormat="1" ht="16.5" customHeight="1">
      <c r="B87" s="29"/>
      <c r="E87" s="206" t="str">
        <f>E9</f>
        <v>S04 - VON</v>
      </c>
      <c r="F87" s="217"/>
      <c r="G87" s="217"/>
      <c r="H87" s="217"/>
      <c r="M87" s="29"/>
    </row>
    <row r="88" spans="2:47" s="1" customFormat="1" ht="6.95" customHeight="1">
      <c r="B88" s="29"/>
      <c r="M88" s="29"/>
    </row>
    <row r="89" spans="2:47" s="1" customFormat="1" ht="12" customHeight="1">
      <c r="B89" s="29"/>
      <c r="C89" s="22" t="s">
        <v>18</v>
      </c>
      <c r="F89" s="20" t="str">
        <f>F12</f>
        <v>TNS Vranov</v>
      </c>
      <c r="I89" s="22" t="s">
        <v>20</v>
      </c>
      <c r="J89" s="49">
        <f>IF(J12="","",J12)</f>
        <v>44986</v>
      </c>
      <c r="M89" s="29"/>
    </row>
    <row r="90" spans="2:47" s="1" customFormat="1" ht="6.95" customHeight="1">
      <c r="B90" s="29"/>
      <c r="M90" s="29"/>
    </row>
    <row r="91" spans="2:47" s="1" customFormat="1" ht="15.2" customHeight="1">
      <c r="B91" s="29"/>
      <c r="C91" s="22" t="s">
        <v>21</v>
      </c>
      <c r="F91" s="20" t="str">
        <f>E15</f>
        <v xml:space="preserve"> </v>
      </c>
      <c r="I91" s="22" t="s">
        <v>26</v>
      </c>
      <c r="J91" s="23" t="str">
        <f>E21</f>
        <v xml:space="preserve"> </v>
      </c>
      <c r="M91" s="29"/>
    </row>
    <row r="92" spans="2:47" s="1" customFormat="1" ht="15.2" customHeight="1">
      <c r="B92" s="29"/>
      <c r="C92" s="22" t="s">
        <v>25</v>
      </c>
      <c r="F92" s="20" t="str">
        <f>IF(E18="","",E18)</f>
        <v xml:space="preserve"> </v>
      </c>
      <c r="I92" s="22" t="s">
        <v>27</v>
      </c>
      <c r="J92" s="23">
        <f>E24</f>
        <v>0</v>
      </c>
      <c r="M92" s="29"/>
    </row>
    <row r="93" spans="2:47" s="1" customFormat="1" ht="10.35" customHeight="1">
      <c r="B93" s="29"/>
      <c r="M93" s="29"/>
    </row>
    <row r="94" spans="2:47" s="1" customFormat="1" ht="29.25" customHeight="1">
      <c r="B94" s="29"/>
      <c r="C94" s="102" t="s">
        <v>105</v>
      </c>
      <c r="D94" s="88"/>
      <c r="E94" s="88"/>
      <c r="F94" s="88"/>
      <c r="G94" s="88"/>
      <c r="H94" s="88"/>
      <c r="I94" s="103" t="s">
        <v>106</v>
      </c>
      <c r="J94" s="103" t="s">
        <v>107</v>
      </c>
      <c r="K94" s="103" t="s">
        <v>108</v>
      </c>
      <c r="L94" s="88"/>
      <c r="M94" s="29"/>
    </row>
    <row r="95" spans="2:47" s="1" customFormat="1" ht="10.35" customHeight="1">
      <c r="B95" s="29"/>
      <c r="M95" s="29"/>
    </row>
    <row r="96" spans="2:47" s="1" customFormat="1" ht="22.9" customHeight="1">
      <c r="B96" s="29"/>
      <c r="C96" s="104" t="s">
        <v>109</v>
      </c>
      <c r="I96" s="63">
        <f>Q121</f>
        <v>0</v>
      </c>
      <c r="J96" s="63">
        <f>R121</f>
        <v>0</v>
      </c>
      <c r="K96" s="63">
        <f>K121</f>
        <v>0</v>
      </c>
      <c r="M96" s="29"/>
      <c r="AU96" s="13" t="s">
        <v>110</v>
      </c>
    </row>
    <row r="97" spans="2:15" s="8" customFormat="1" ht="24.95" customHeight="1">
      <c r="B97" s="105"/>
      <c r="D97" s="106" t="s">
        <v>313</v>
      </c>
      <c r="E97" s="107"/>
      <c r="F97" s="107"/>
      <c r="G97" s="107"/>
      <c r="H97" s="107"/>
      <c r="I97" s="108">
        <f>Q122</f>
        <v>0</v>
      </c>
      <c r="J97" s="108">
        <f>R122</f>
        <v>0</v>
      </c>
      <c r="K97" s="108">
        <f>K122</f>
        <v>0</v>
      </c>
      <c r="M97" s="105"/>
    </row>
    <row r="98" spans="2:15" s="1" customFormat="1" ht="21.75" customHeight="1">
      <c r="B98" s="29"/>
      <c r="M98" s="29"/>
    </row>
    <row r="99" spans="2:15" s="1" customFormat="1" ht="6.95" customHeight="1">
      <c r="B99" s="29"/>
      <c r="M99" s="29"/>
    </row>
    <row r="100" spans="2:15" s="1" customFormat="1" ht="29.25" customHeight="1">
      <c r="B100" s="29"/>
      <c r="C100" s="104" t="s">
        <v>113</v>
      </c>
      <c r="K100" s="113">
        <v>0</v>
      </c>
      <c r="M100" s="29"/>
      <c r="O100" s="114" t="s">
        <v>37</v>
      </c>
    </row>
    <row r="101" spans="2:15" s="1" customFormat="1" ht="18" customHeight="1">
      <c r="B101" s="29"/>
      <c r="M101" s="29"/>
    </row>
    <row r="102" spans="2:15" s="1" customFormat="1" ht="29.25" customHeight="1">
      <c r="B102" s="29"/>
      <c r="C102" s="87" t="s">
        <v>98</v>
      </c>
      <c r="D102" s="88"/>
      <c r="E102" s="88"/>
      <c r="F102" s="88"/>
      <c r="G102" s="88"/>
      <c r="H102" s="88"/>
      <c r="I102" s="88"/>
      <c r="J102" s="88"/>
      <c r="K102" s="89">
        <f>ROUND(K96+K100,2)</f>
        <v>0</v>
      </c>
      <c r="L102" s="88"/>
      <c r="M102" s="29"/>
    </row>
    <row r="103" spans="2:15" s="1" customFormat="1" ht="6.95" customHeight="1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29"/>
    </row>
    <row r="107" spans="2:15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29"/>
    </row>
    <row r="108" spans="2:15" s="1" customFormat="1" ht="24.95" customHeight="1">
      <c r="B108" s="29"/>
      <c r="C108" s="17" t="s">
        <v>114</v>
      </c>
      <c r="M108" s="29"/>
    </row>
    <row r="109" spans="2:15" s="1" customFormat="1" ht="6.95" customHeight="1">
      <c r="B109" s="29"/>
      <c r="M109" s="29"/>
    </row>
    <row r="110" spans="2:15" s="1" customFormat="1" ht="12" customHeight="1">
      <c r="B110" s="29"/>
      <c r="C110" s="22" t="s">
        <v>14</v>
      </c>
      <c r="M110" s="29"/>
    </row>
    <row r="111" spans="2:15" s="1" customFormat="1" ht="16.5" customHeight="1">
      <c r="B111" s="29"/>
      <c r="E111" s="218" t="str">
        <f>E7</f>
        <v>Oprava TNS Vranov u Stříbra</v>
      </c>
      <c r="F111" s="219"/>
      <c r="G111" s="219"/>
      <c r="H111" s="219"/>
      <c r="M111" s="29"/>
    </row>
    <row r="112" spans="2:15" s="1" customFormat="1" ht="12" customHeight="1">
      <c r="B112" s="29"/>
      <c r="C112" s="22" t="s">
        <v>100</v>
      </c>
      <c r="M112" s="29"/>
    </row>
    <row r="113" spans="2:65" s="1" customFormat="1" ht="16.5" customHeight="1">
      <c r="B113" s="29"/>
      <c r="E113" s="206" t="str">
        <f>E9</f>
        <v>S04 - VON</v>
      </c>
      <c r="F113" s="217"/>
      <c r="G113" s="217"/>
      <c r="H113" s="217"/>
      <c r="M113" s="29"/>
    </row>
    <row r="114" spans="2:65" s="1" customFormat="1" ht="6.95" customHeight="1">
      <c r="B114" s="29"/>
      <c r="M114" s="29"/>
    </row>
    <row r="115" spans="2:65" s="1" customFormat="1" ht="12" customHeight="1">
      <c r="B115" s="29"/>
      <c r="C115" s="22" t="s">
        <v>18</v>
      </c>
      <c r="F115" s="20" t="str">
        <f>F12</f>
        <v>TNS Vranov</v>
      </c>
      <c r="I115" s="22" t="s">
        <v>20</v>
      </c>
      <c r="J115" s="49">
        <f>IF(J12="","",J12)</f>
        <v>44986</v>
      </c>
      <c r="M115" s="29"/>
    </row>
    <row r="116" spans="2:65" s="1" customFormat="1" ht="6.95" customHeight="1">
      <c r="B116" s="29"/>
      <c r="M116" s="29"/>
    </row>
    <row r="117" spans="2:65" s="1" customFormat="1" ht="15.2" customHeight="1">
      <c r="B117" s="29"/>
      <c r="C117" s="22" t="s">
        <v>21</v>
      </c>
      <c r="F117" s="20" t="str">
        <f>E15</f>
        <v xml:space="preserve"> </v>
      </c>
      <c r="I117" s="22" t="s">
        <v>26</v>
      </c>
      <c r="J117" s="23" t="str">
        <f>E21</f>
        <v xml:space="preserve"> </v>
      </c>
      <c r="M117" s="29"/>
    </row>
    <row r="118" spans="2:65" s="1" customFormat="1" ht="15.2" customHeight="1">
      <c r="B118" s="29"/>
      <c r="C118" s="22" t="s">
        <v>25</v>
      </c>
      <c r="F118" s="20" t="str">
        <f>IF(E18="","",E18)</f>
        <v xml:space="preserve"> </v>
      </c>
      <c r="I118" s="22" t="s">
        <v>27</v>
      </c>
      <c r="J118" s="23">
        <f>E24</f>
        <v>0</v>
      </c>
      <c r="M118" s="29"/>
    </row>
    <row r="119" spans="2:65" s="1" customFormat="1" ht="10.35" customHeight="1">
      <c r="B119" s="29"/>
      <c r="M119" s="29"/>
    </row>
    <row r="120" spans="2:65" s="10" customFormat="1" ht="29.25" customHeight="1">
      <c r="B120" s="115"/>
      <c r="C120" s="116" t="s">
        <v>115</v>
      </c>
      <c r="D120" s="117" t="s">
        <v>58</v>
      </c>
      <c r="E120" s="117" t="s">
        <v>54</v>
      </c>
      <c r="F120" s="117" t="s">
        <v>55</v>
      </c>
      <c r="G120" s="117" t="s">
        <v>116</v>
      </c>
      <c r="H120" s="117" t="s">
        <v>117</v>
      </c>
      <c r="I120" s="117" t="s">
        <v>118</v>
      </c>
      <c r="J120" s="117" t="s">
        <v>119</v>
      </c>
      <c r="K120" s="117" t="s">
        <v>108</v>
      </c>
      <c r="L120" s="118" t="s">
        <v>120</v>
      </c>
      <c r="M120" s="115"/>
      <c r="N120" s="56" t="s">
        <v>1</v>
      </c>
      <c r="O120" s="57" t="s">
        <v>37</v>
      </c>
      <c r="P120" s="57" t="s">
        <v>121</v>
      </c>
      <c r="Q120" s="57" t="s">
        <v>122</v>
      </c>
      <c r="R120" s="57" t="s">
        <v>123</v>
      </c>
      <c r="S120" s="57" t="s">
        <v>124</v>
      </c>
      <c r="T120" s="57" t="s">
        <v>125</v>
      </c>
      <c r="U120" s="57" t="s">
        <v>126</v>
      </c>
      <c r="V120" s="57" t="s">
        <v>127</v>
      </c>
      <c r="W120" s="57" t="s">
        <v>128</v>
      </c>
      <c r="X120" s="58" t="s">
        <v>129</v>
      </c>
    </row>
    <row r="121" spans="2:65" s="1" customFormat="1" ht="22.9" customHeight="1">
      <c r="B121" s="29"/>
      <c r="C121" s="61" t="s">
        <v>130</v>
      </c>
      <c r="K121" s="169">
        <f>BK121</f>
        <v>0</v>
      </c>
      <c r="M121" s="29"/>
      <c r="N121" s="59"/>
      <c r="O121" s="50"/>
      <c r="P121" s="50"/>
      <c r="Q121" s="119">
        <f>Q122</f>
        <v>0</v>
      </c>
      <c r="R121" s="119">
        <f>R122</f>
        <v>0</v>
      </c>
      <c r="S121" s="50"/>
      <c r="T121" s="120">
        <f>T122</f>
        <v>0</v>
      </c>
      <c r="U121" s="50"/>
      <c r="V121" s="120">
        <f>V122</f>
        <v>0</v>
      </c>
      <c r="W121" s="50"/>
      <c r="X121" s="121">
        <f>X122</f>
        <v>0</v>
      </c>
      <c r="AT121" s="13" t="s">
        <v>74</v>
      </c>
      <c r="AU121" s="13" t="s">
        <v>110</v>
      </c>
      <c r="BK121" s="122">
        <f>BK122</f>
        <v>0</v>
      </c>
    </row>
    <row r="122" spans="2:65" s="11" customFormat="1" ht="25.9" customHeight="1">
      <c r="B122" s="123"/>
      <c r="D122" s="124" t="s">
        <v>74</v>
      </c>
      <c r="E122" s="153" t="s">
        <v>314</v>
      </c>
      <c r="F122" s="153" t="s">
        <v>315</v>
      </c>
      <c r="K122" s="170">
        <f>BK122</f>
        <v>0</v>
      </c>
      <c r="M122" s="123"/>
      <c r="N122" s="125"/>
      <c r="Q122" s="126">
        <f>SUM(Q123:Q128)</f>
        <v>0</v>
      </c>
      <c r="R122" s="126">
        <f>SUM(R123:R128)</f>
        <v>0</v>
      </c>
      <c r="T122" s="127">
        <f>SUM(T123:T128)</f>
        <v>0</v>
      </c>
      <c r="V122" s="127">
        <f>SUM(V123:V128)</f>
        <v>0</v>
      </c>
      <c r="X122" s="128">
        <f>SUM(X123:X128)</f>
        <v>0</v>
      </c>
      <c r="AR122" s="124" t="s">
        <v>214</v>
      </c>
      <c r="AT122" s="129" t="s">
        <v>74</v>
      </c>
      <c r="AU122" s="129" t="s">
        <v>75</v>
      </c>
      <c r="AY122" s="124" t="s">
        <v>134</v>
      </c>
      <c r="BK122" s="130">
        <f>SUM(BK123:BK128)</f>
        <v>0</v>
      </c>
    </row>
    <row r="123" spans="2:65" s="1" customFormat="1" ht="24">
      <c r="B123" s="29"/>
      <c r="C123" s="155" t="s">
        <v>83</v>
      </c>
      <c r="D123" s="155" t="s">
        <v>137</v>
      </c>
      <c r="E123" s="156" t="s">
        <v>316</v>
      </c>
      <c r="F123" s="157" t="s">
        <v>317</v>
      </c>
      <c r="G123" s="158" t="s">
        <v>318</v>
      </c>
      <c r="H123" s="159">
        <v>1</v>
      </c>
      <c r="I123" s="160">
        <v>0</v>
      </c>
      <c r="J123" s="132">
        <v>0</v>
      </c>
      <c r="K123" s="160">
        <f>ROUND(P123*H123,2)</f>
        <v>0</v>
      </c>
      <c r="L123" s="131" t="s">
        <v>141</v>
      </c>
      <c r="M123" s="29"/>
      <c r="N123" s="133" t="s">
        <v>1</v>
      </c>
      <c r="O123" s="114" t="s">
        <v>38</v>
      </c>
      <c r="P123" s="28">
        <f>I123+J123</f>
        <v>0</v>
      </c>
      <c r="Q123" s="28">
        <f>ROUND(I123*H123,2)</f>
        <v>0</v>
      </c>
      <c r="R123" s="28">
        <f>ROUND(J123*H123,2)</f>
        <v>0</v>
      </c>
      <c r="S123" s="134">
        <v>0</v>
      </c>
      <c r="T123" s="134">
        <f>S123*H123</f>
        <v>0</v>
      </c>
      <c r="U123" s="134">
        <v>0</v>
      </c>
      <c r="V123" s="134">
        <f>U123*H123</f>
        <v>0</v>
      </c>
      <c r="W123" s="134">
        <v>0</v>
      </c>
      <c r="X123" s="135">
        <f>W123*H123</f>
        <v>0</v>
      </c>
      <c r="AR123" s="136" t="s">
        <v>142</v>
      </c>
      <c r="AT123" s="136" t="s">
        <v>137</v>
      </c>
      <c r="AU123" s="136" t="s">
        <v>83</v>
      </c>
      <c r="AY123" s="13" t="s">
        <v>134</v>
      </c>
      <c r="BE123" s="137">
        <f>IF(O123="základní",K123,0)</f>
        <v>0</v>
      </c>
      <c r="BF123" s="137">
        <f>IF(O123="snížená",K123,0)</f>
        <v>0</v>
      </c>
      <c r="BG123" s="137">
        <f>IF(O123="zákl. přenesená",K123,0)</f>
        <v>0</v>
      </c>
      <c r="BH123" s="137">
        <f>IF(O123="sníž. přenesená",K123,0)</f>
        <v>0</v>
      </c>
      <c r="BI123" s="137">
        <f>IF(O123="nulová",K123,0)</f>
        <v>0</v>
      </c>
      <c r="BJ123" s="13" t="s">
        <v>83</v>
      </c>
      <c r="BK123" s="137">
        <f>ROUND(P123*H123,2)</f>
        <v>0</v>
      </c>
      <c r="BL123" s="13" t="s">
        <v>142</v>
      </c>
      <c r="BM123" s="136" t="s">
        <v>319</v>
      </c>
    </row>
    <row r="124" spans="2:65" s="1" customFormat="1" ht="19.5">
      <c r="B124" s="29"/>
      <c r="D124" s="161" t="s">
        <v>144</v>
      </c>
      <c r="F124" s="162" t="s">
        <v>320</v>
      </c>
      <c r="J124" s="172"/>
      <c r="M124" s="29"/>
      <c r="N124" s="138"/>
      <c r="X124" s="53"/>
      <c r="AT124" s="13" t="s">
        <v>144</v>
      </c>
      <c r="AU124" s="13" t="s">
        <v>83</v>
      </c>
    </row>
    <row r="125" spans="2:65" s="1" customFormat="1" ht="90" customHeight="1">
      <c r="B125" s="29"/>
      <c r="C125" s="155" t="s">
        <v>85</v>
      </c>
      <c r="D125" s="155" t="s">
        <v>137</v>
      </c>
      <c r="E125" s="156" t="s">
        <v>321</v>
      </c>
      <c r="F125" s="157" t="s">
        <v>322</v>
      </c>
      <c r="G125" s="158" t="s">
        <v>318</v>
      </c>
      <c r="H125" s="159">
        <v>1</v>
      </c>
      <c r="I125" s="160">
        <v>0</v>
      </c>
      <c r="J125" s="132">
        <v>0</v>
      </c>
      <c r="K125" s="160">
        <f>ROUND(P125*H125,2)</f>
        <v>0</v>
      </c>
      <c r="L125" s="131" t="s">
        <v>141</v>
      </c>
      <c r="M125" s="29"/>
      <c r="N125" s="133" t="s">
        <v>1</v>
      </c>
      <c r="O125" s="114" t="s">
        <v>38</v>
      </c>
      <c r="P125" s="28">
        <f>I125+J125</f>
        <v>0</v>
      </c>
      <c r="Q125" s="28">
        <f>ROUND(I125*H125,2)</f>
        <v>0</v>
      </c>
      <c r="R125" s="28">
        <f>ROUND(J125*H125,2)</f>
        <v>0</v>
      </c>
      <c r="S125" s="134">
        <v>0</v>
      </c>
      <c r="T125" s="134">
        <f>S125*H125</f>
        <v>0</v>
      </c>
      <c r="U125" s="134">
        <v>0</v>
      </c>
      <c r="V125" s="134">
        <f>U125*H125</f>
        <v>0</v>
      </c>
      <c r="W125" s="134">
        <v>0</v>
      </c>
      <c r="X125" s="135">
        <f>W125*H125</f>
        <v>0</v>
      </c>
      <c r="AR125" s="136" t="s">
        <v>142</v>
      </c>
      <c r="AT125" s="136" t="s">
        <v>137</v>
      </c>
      <c r="AU125" s="136" t="s">
        <v>83</v>
      </c>
      <c r="AY125" s="13" t="s">
        <v>134</v>
      </c>
      <c r="BE125" s="137">
        <f>IF(O125="základní",K125,0)</f>
        <v>0</v>
      </c>
      <c r="BF125" s="137">
        <f>IF(O125="snížená",K125,0)</f>
        <v>0</v>
      </c>
      <c r="BG125" s="137">
        <f>IF(O125="zákl. přenesená",K125,0)</f>
        <v>0</v>
      </c>
      <c r="BH125" s="137">
        <f>IF(O125="sníž. přenesená",K125,0)</f>
        <v>0</v>
      </c>
      <c r="BI125" s="137">
        <f>IF(O125="nulová",K125,0)</f>
        <v>0</v>
      </c>
      <c r="BJ125" s="13" t="s">
        <v>83</v>
      </c>
      <c r="BK125" s="137">
        <f>ROUND(P125*H125,2)</f>
        <v>0</v>
      </c>
      <c r="BL125" s="13" t="s">
        <v>142</v>
      </c>
      <c r="BM125" s="136" t="s">
        <v>323</v>
      </c>
    </row>
    <row r="126" spans="2:65" s="1" customFormat="1" ht="29.25">
      <c r="B126" s="29"/>
      <c r="D126" s="161" t="s">
        <v>144</v>
      </c>
      <c r="F126" s="162" t="s">
        <v>324</v>
      </c>
      <c r="J126" s="172"/>
      <c r="M126" s="29"/>
      <c r="N126" s="138"/>
      <c r="X126" s="53"/>
      <c r="AT126" s="13" t="s">
        <v>144</v>
      </c>
      <c r="AU126" s="13" t="s">
        <v>83</v>
      </c>
    </row>
    <row r="127" spans="2:65" s="1" customFormat="1" ht="24.2" customHeight="1">
      <c r="B127" s="29"/>
      <c r="C127" s="155" t="s">
        <v>133</v>
      </c>
      <c r="D127" s="155" t="s">
        <v>137</v>
      </c>
      <c r="E127" s="156" t="s">
        <v>325</v>
      </c>
      <c r="F127" s="157" t="s">
        <v>326</v>
      </c>
      <c r="G127" s="158" t="s">
        <v>318</v>
      </c>
      <c r="H127" s="159">
        <v>1</v>
      </c>
      <c r="I127" s="160">
        <v>0</v>
      </c>
      <c r="J127" s="132">
        <v>0</v>
      </c>
      <c r="K127" s="160">
        <f>ROUND(P127*H127,2)</f>
        <v>0</v>
      </c>
      <c r="L127" s="131" t="s">
        <v>141</v>
      </c>
      <c r="M127" s="29"/>
      <c r="N127" s="133" t="s">
        <v>1</v>
      </c>
      <c r="O127" s="114" t="s">
        <v>38</v>
      </c>
      <c r="P127" s="28">
        <f>I127+J127</f>
        <v>0</v>
      </c>
      <c r="Q127" s="28">
        <f>ROUND(I127*H127,2)</f>
        <v>0</v>
      </c>
      <c r="R127" s="28">
        <f>ROUND(J127*H127,2)</f>
        <v>0</v>
      </c>
      <c r="S127" s="134">
        <v>0</v>
      </c>
      <c r="T127" s="134">
        <f>S127*H127</f>
        <v>0</v>
      </c>
      <c r="U127" s="134">
        <v>0</v>
      </c>
      <c r="V127" s="134">
        <f>U127*H127</f>
        <v>0</v>
      </c>
      <c r="W127" s="134">
        <v>0</v>
      </c>
      <c r="X127" s="135">
        <f>W127*H127</f>
        <v>0</v>
      </c>
      <c r="AR127" s="136" t="s">
        <v>142</v>
      </c>
      <c r="AT127" s="136" t="s">
        <v>137</v>
      </c>
      <c r="AU127" s="136" t="s">
        <v>83</v>
      </c>
      <c r="AY127" s="13" t="s">
        <v>134</v>
      </c>
      <c r="BE127" s="137">
        <f>IF(O127="základní",K127,0)</f>
        <v>0</v>
      </c>
      <c r="BF127" s="137">
        <f>IF(O127="snížená",K127,0)</f>
        <v>0</v>
      </c>
      <c r="BG127" s="137">
        <f>IF(O127="zákl. přenesená",K127,0)</f>
        <v>0</v>
      </c>
      <c r="BH127" s="137">
        <f>IF(O127="sníž. přenesená",K127,0)</f>
        <v>0</v>
      </c>
      <c r="BI127" s="137">
        <f>IF(O127="nulová",K127,0)</f>
        <v>0</v>
      </c>
      <c r="BJ127" s="13" t="s">
        <v>83</v>
      </c>
      <c r="BK127" s="137">
        <f>ROUND(P127*H127,2)</f>
        <v>0</v>
      </c>
      <c r="BL127" s="13" t="s">
        <v>142</v>
      </c>
      <c r="BM127" s="136" t="s">
        <v>327</v>
      </c>
    </row>
    <row r="128" spans="2:65" s="1" customFormat="1" ht="19.5">
      <c r="B128" s="29"/>
      <c r="D128" s="161" t="s">
        <v>144</v>
      </c>
      <c r="F128" s="162" t="s">
        <v>320</v>
      </c>
      <c r="M128" s="29"/>
      <c r="N128" s="143"/>
      <c r="O128" s="144"/>
      <c r="P128" s="144"/>
      <c r="Q128" s="144"/>
      <c r="R128" s="144"/>
      <c r="S128" s="144"/>
      <c r="T128" s="144"/>
      <c r="U128" s="144"/>
      <c r="V128" s="144"/>
      <c r="W128" s="144"/>
      <c r="X128" s="145"/>
      <c r="AT128" s="13" t="s">
        <v>144</v>
      </c>
      <c r="AU128" s="13" t="s">
        <v>83</v>
      </c>
    </row>
    <row r="129" spans="2:13" s="1" customFormat="1" ht="6.95" customHeight="1">
      <c r="B129" s="41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29"/>
    </row>
  </sheetData>
  <sheetProtection algorithmName="SHA-512" hashValue="7CpV5KbCvuRfQVb9Xn/WtH2bOA41jcHrZJNtT/2GPF+XHVfr+puf2X138TMuN+QlbI5Mm+ISGmZK18AgqHkVAA==" saltValue="zlDMfXOc+8EpYnuPkuy3WQ==" spinCount="100000" sheet="1" objects="1" scenarios="1"/>
  <autoFilter ref="C120:L128" xr:uid="{00000000-0009-0000-0000-000003000000}"/>
  <mergeCells count="9">
    <mergeCell ref="E87:H87"/>
    <mergeCell ref="E111:H111"/>
    <mergeCell ref="E113:H113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7"/>
  <sheetViews>
    <sheetView showGridLines="0" workbookViewId="0">
      <selection activeCell="I12" sqref="I1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1640625" customWidth="1"/>
    <col min="12" max="12" width="15.5" hidden="1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180" t="s">
        <v>6</v>
      </c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T2" s="13" t="s">
        <v>94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85</v>
      </c>
    </row>
    <row r="4" spans="2:46" ht="24.95" customHeight="1">
      <c r="B4" s="16"/>
      <c r="D4" s="17" t="s">
        <v>99</v>
      </c>
      <c r="M4" s="16"/>
      <c r="N4" s="90" t="s">
        <v>11</v>
      </c>
      <c r="AT4" s="13" t="s">
        <v>3</v>
      </c>
    </row>
    <row r="5" spans="2:46" ht="6.95" customHeight="1">
      <c r="B5" s="16"/>
      <c r="M5" s="16"/>
    </row>
    <row r="6" spans="2:46" ht="12" customHeight="1">
      <c r="B6" s="16"/>
      <c r="D6" s="22" t="s">
        <v>14</v>
      </c>
      <c r="M6" s="16"/>
    </row>
    <row r="7" spans="2:46" ht="16.5" customHeight="1">
      <c r="B7" s="16"/>
      <c r="E7" s="218" t="str">
        <f>'Rekapitulace stavby'!K6</f>
        <v>Oprava TNS Vranov u Stříbra</v>
      </c>
      <c r="F7" s="219"/>
      <c r="G7" s="219"/>
      <c r="H7" s="219"/>
      <c r="M7" s="16"/>
    </row>
    <row r="8" spans="2:46" s="1" customFormat="1" ht="12" customHeight="1">
      <c r="B8" s="29"/>
      <c r="D8" s="22" t="s">
        <v>100</v>
      </c>
      <c r="M8" s="29"/>
    </row>
    <row r="9" spans="2:46" s="1" customFormat="1" ht="16.5" customHeight="1">
      <c r="B9" s="29"/>
      <c r="E9" s="206" t="s">
        <v>328</v>
      </c>
      <c r="F9" s="217"/>
      <c r="G9" s="217"/>
      <c r="H9" s="217"/>
      <c r="M9" s="29"/>
    </row>
    <row r="10" spans="2:46" s="1" customFormat="1">
      <c r="B10" s="29"/>
      <c r="M10" s="29"/>
    </row>
    <row r="11" spans="2:46" s="1" customFormat="1" ht="12" customHeight="1">
      <c r="B11" s="29"/>
      <c r="D11" s="22" t="s">
        <v>16</v>
      </c>
      <c r="F11" s="20" t="s">
        <v>1</v>
      </c>
      <c r="I11" s="22" t="s">
        <v>17</v>
      </c>
      <c r="J11" s="20" t="s">
        <v>1</v>
      </c>
      <c r="M11" s="29"/>
    </row>
    <row r="12" spans="2:46" s="1" customFormat="1" ht="12" customHeight="1">
      <c r="B12" s="29"/>
      <c r="D12" s="22" t="s">
        <v>18</v>
      </c>
      <c r="F12" s="20" t="s">
        <v>19</v>
      </c>
      <c r="I12" s="22" t="s">
        <v>20</v>
      </c>
      <c r="J12" s="49">
        <f>'Rekapitulace stavby'!AN8</f>
        <v>44986</v>
      </c>
      <c r="M12" s="29"/>
    </row>
    <row r="13" spans="2:46" s="1" customFormat="1" ht="10.9" customHeight="1">
      <c r="B13" s="29"/>
      <c r="M13" s="29"/>
    </row>
    <row r="14" spans="2:46" s="1" customFormat="1" ht="12" customHeight="1">
      <c r="B14" s="29"/>
      <c r="D14" s="22" t="s">
        <v>364</v>
      </c>
      <c r="I14" s="22" t="s">
        <v>22</v>
      </c>
      <c r="J14" s="20">
        <f>IF('Rekapitulace stavby'!AN10="","",'Rekapitulace stavby'!AN10)</f>
        <v>70994234</v>
      </c>
      <c r="M14" s="29"/>
    </row>
    <row r="15" spans="2:46" s="1" customFormat="1" ht="18" customHeight="1">
      <c r="B15" s="29"/>
      <c r="E15" s="20" t="str">
        <f>IF('Rekapitulace stavby'!E11="","",'Rekapitulace stavby'!E11)</f>
        <v xml:space="preserve"> </v>
      </c>
      <c r="I15" s="22" t="s">
        <v>24</v>
      </c>
      <c r="J15" s="20" t="str">
        <f>IF('Rekapitulace stavby'!AN11="","",'Rekapitulace stavby'!AN11)</f>
        <v>CZ70994234</v>
      </c>
      <c r="M15" s="29"/>
    </row>
    <row r="16" spans="2:46" s="1" customFormat="1" ht="6.95" customHeight="1">
      <c r="B16" s="29"/>
      <c r="M16" s="29"/>
    </row>
    <row r="17" spans="2:13" s="1" customFormat="1" ht="12" customHeight="1">
      <c r="B17" s="29"/>
      <c r="D17" s="177" t="s">
        <v>25</v>
      </c>
      <c r="E17" s="172"/>
      <c r="F17" s="172"/>
      <c r="G17" s="172"/>
      <c r="H17" s="172"/>
      <c r="I17" s="22" t="s">
        <v>22</v>
      </c>
      <c r="J17" s="173" t="str">
        <f>'Rekapitulace stavby'!AN13</f>
        <v/>
      </c>
      <c r="M17" s="29"/>
    </row>
    <row r="18" spans="2:13" s="1" customFormat="1" ht="18" customHeight="1">
      <c r="B18" s="29"/>
      <c r="E18" s="196" t="str">
        <f>'Rekapitulace stavby'!E14</f>
        <v xml:space="preserve"> </v>
      </c>
      <c r="F18" s="196"/>
      <c r="G18" s="196"/>
      <c r="H18" s="196"/>
      <c r="I18" s="22" t="s">
        <v>24</v>
      </c>
      <c r="J18" s="173" t="str">
        <f>'Rekapitulace stavby'!AN14</f>
        <v/>
      </c>
      <c r="M18" s="29"/>
    </row>
    <row r="19" spans="2:13" s="1" customFormat="1" ht="6.95" customHeight="1">
      <c r="B19" s="29"/>
      <c r="M19" s="29"/>
    </row>
    <row r="20" spans="2:13" s="1" customFormat="1" ht="12" customHeight="1">
      <c r="B20" s="29"/>
      <c r="D20" s="22"/>
      <c r="I20" s="22"/>
      <c r="J20" s="20" t="str">
        <f>IF('Rekapitulace stavby'!AN16="","",'Rekapitulace stavby'!AN16)</f>
        <v/>
      </c>
      <c r="M20" s="29"/>
    </row>
    <row r="21" spans="2:13" s="1" customFormat="1" ht="18" customHeight="1">
      <c r="B21" s="29"/>
      <c r="E21" s="20" t="str">
        <f>IF('Rekapitulace stavby'!E17="","",'Rekapitulace stavby'!E17)</f>
        <v xml:space="preserve"> </v>
      </c>
      <c r="I21" s="22"/>
      <c r="J21" s="20" t="str">
        <f>IF('Rekapitulace stavby'!AN17="","",'Rekapitulace stavby'!AN17)</f>
        <v/>
      </c>
      <c r="M21" s="29"/>
    </row>
    <row r="22" spans="2:13" s="1" customFormat="1" ht="6.95" customHeight="1">
      <c r="B22" s="29"/>
      <c r="M22" s="29"/>
    </row>
    <row r="23" spans="2:13" s="1" customFormat="1" ht="12" customHeight="1">
      <c r="B23" s="29"/>
      <c r="D23" s="22"/>
      <c r="I23" s="22"/>
      <c r="J23" s="20" t="s">
        <v>1</v>
      </c>
      <c r="M23" s="29"/>
    </row>
    <row r="24" spans="2:13" s="1" customFormat="1" ht="18" customHeight="1">
      <c r="B24" s="29"/>
      <c r="E24" s="20"/>
      <c r="I24" s="22"/>
      <c r="J24" s="20" t="s">
        <v>1</v>
      </c>
      <c r="M24" s="29"/>
    </row>
    <row r="25" spans="2:13" s="1" customFormat="1" ht="6.95" customHeight="1">
      <c r="B25" s="29"/>
      <c r="M25" s="29"/>
    </row>
    <row r="26" spans="2:13" s="1" customFormat="1" ht="12" customHeight="1">
      <c r="B26" s="29"/>
      <c r="D26" s="22" t="s">
        <v>28</v>
      </c>
      <c r="M26" s="29"/>
    </row>
    <row r="27" spans="2:13" s="7" customFormat="1" ht="16.5" customHeight="1">
      <c r="B27" s="91"/>
      <c r="E27" s="198" t="s">
        <v>1</v>
      </c>
      <c r="F27" s="198"/>
      <c r="G27" s="198"/>
      <c r="H27" s="198"/>
      <c r="M27" s="91"/>
    </row>
    <row r="28" spans="2:13" s="1" customFormat="1" ht="6.95" customHeight="1">
      <c r="B28" s="29"/>
      <c r="M28" s="29"/>
    </row>
    <row r="29" spans="2:13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50"/>
      <c r="M29" s="29"/>
    </row>
    <row r="30" spans="2:13" s="1" customFormat="1" ht="14.45" customHeight="1">
      <c r="B30" s="29"/>
      <c r="D30" s="20" t="s">
        <v>102</v>
      </c>
      <c r="K30" s="26">
        <f>K96</f>
        <v>0</v>
      </c>
      <c r="M30" s="29"/>
    </row>
    <row r="31" spans="2:13" s="1" customFormat="1" ht="12.75">
      <c r="B31" s="29"/>
      <c r="E31" s="22" t="s">
        <v>30</v>
      </c>
      <c r="K31" s="92">
        <f>I96</f>
        <v>0</v>
      </c>
      <c r="M31" s="29"/>
    </row>
    <row r="32" spans="2:13" s="1" customFormat="1" ht="12.75">
      <c r="B32" s="29"/>
      <c r="E32" s="22" t="s">
        <v>31</v>
      </c>
      <c r="K32" s="92">
        <f>J96</f>
        <v>0</v>
      </c>
      <c r="M32" s="29"/>
    </row>
    <row r="33" spans="2:13" s="1" customFormat="1" ht="14.45" customHeight="1">
      <c r="B33" s="29"/>
      <c r="D33" s="25" t="s">
        <v>103</v>
      </c>
      <c r="K33" s="26">
        <f>K102</f>
        <v>0</v>
      </c>
      <c r="M33" s="29"/>
    </row>
    <row r="34" spans="2:13" s="1" customFormat="1" ht="25.35" customHeight="1">
      <c r="B34" s="29"/>
      <c r="D34" s="93" t="s">
        <v>33</v>
      </c>
      <c r="K34" s="63">
        <f>ROUND(K30 + K33, 2)</f>
        <v>0</v>
      </c>
      <c r="M34" s="29"/>
    </row>
    <row r="35" spans="2:13" s="1" customFormat="1" ht="6.95" customHeight="1">
      <c r="B35" s="29"/>
      <c r="D35" s="50"/>
      <c r="E35" s="50"/>
      <c r="F35" s="50"/>
      <c r="G35" s="50"/>
      <c r="H35" s="50"/>
      <c r="I35" s="50"/>
      <c r="J35" s="50"/>
      <c r="K35" s="50"/>
      <c r="L35" s="50"/>
      <c r="M35" s="29"/>
    </row>
    <row r="36" spans="2:13" s="1" customFormat="1" ht="14.45" customHeight="1">
      <c r="B36" s="29"/>
      <c r="F36" s="32" t="s">
        <v>35</v>
      </c>
      <c r="I36" s="32" t="s">
        <v>34</v>
      </c>
      <c r="K36" s="32" t="s">
        <v>36</v>
      </c>
      <c r="M36" s="29"/>
    </row>
    <row r="37" spans="2:13" s="1" customFormat="1" ht="14.45" customHeight="1">
      <c r="B37" s="29"/>
      <c r="D37" s="52" t="s">
        <v>37</v>
      </c>
      <c r="E37" s="22" t="s">
        <v>38</v>
      </c>
      <c r="F37" s="92">
        <f>ROUND((SUM(BE102:BE103) + SUM(BE123:BE136)),  2)</f>
        <v>0</v>
      </c>
      <c r="I37" s="94">
        <v>0.21</v>
      </c>
      <c r="K37" s="92">
        <f>ROUND(((SUM(BE102:BE103) + SUM(BE123:BE136))*I37),  2)</f>
        <v>0</v>
      </c>
      <c r="M37" s="29"/>
    </row>
    <row r="38" spans="2:13" s="1" customFormat="1" ht="14.45" customHeight="1">
      <c r="B38" s="29"/>
      <c r="E38" s="22" t="s">
        <v>39</v>
      </c>
      <c r="F38" s="92">
        <f>ROUND((SUM(BF102:BF103) + SUM(BF123:BF136)),  2)</f>
        <v>0</v>
      </c>
      <c r="I38" s="94">
        <v>0.15</v>
      </c>
      <c r="K38" s="92">
        <f>ROUND(((SUM(BF102:BF103) + SUM(BF123:BF136))*I38),  2)</f>
        <v>0</v>
      </c>
      <c r="M38" s="29"/>
    </row>
    <row r="39" spans="2:13" s="1" customFormat="1" ht="14.45" hidden="1" customHeight="1">
      <c r="B39" s="29"/>
      <c r="E39" s="22" t="s">
        <v>40</v>
      </c>
      <c r="F39" s="92">
        <f>ROUND((SUM(BG102:BG103) + SUM(BG123:BG136)),  2)</f>
        <v>0</v>
      </c>
      <c r="I39" s="94">
        <v>0.21</v>
      </c>
      <c r="K39" s="92">
        <f>0</f>
        <v>0</v>
      </c>
      <c r="M39" s="29"/>
    </row>
    <row r="40" spans="2:13" s="1" customFormat="1" ht="14.45" hidden="1" customHeight="1">
      <c r="B40" s="29"/>
      <c r="E40" s="22" t="s">
        <v>41</v>
      </c>
      <c r="F40" s="92">
        <f>ROUND((SUM(BH102:BH103) + SUM(BH123:BH136)),  2)</f>
        <v>0</v>
      </c>
      <c r="I40" s="94">
        <v>0.15</v>
      </c>
      <c r="K40" s="92">
        <f>0</f>
        <v>0</v>
      </c>
      <c r="M40" s="29"/>
    </row>
    <row r="41" spans="2:13" s="1" customFormat="1" ht="14.45" hidden="1" customHeight="1">
      <c r="B41" s="29"/>
      <c r="E41" s="22" t="s">
        <v>42</v>
      </c>
      <c r="F41" s="92">
        <f>ROUND((SUM(BI102:BI103) + SUM(BI123:BI136)),  2)</f>
        <v>0</v>
      </c>
      <c r="I41" s="94">
        <v>0</v>
      </c>
      <c r="K41" s="92">
        <f>0</f>
        <v>0</v>
      </c>
      <c r="M41" s="29"/>
    </row>
    <row r="42" spans="2:13" s="1" customFormat="1" ht="6.95" customHeight="1">
      <c r="B42" s="29"/>
      <c r="M42" s="29"/>
    </row>
    <row r="43" spans="2:13" s="1" customFormat="1" ht="25.35" customHeight="1">
      <c r="B43" s="29"/>
      <c r="C43" s="88"/>
      <c r="D43" s="95" t="s">
        <v>43</v>
      </c>
      <c r="E43" s="54"/>
      <c r="F43" s="54"/>
      <c r="G43" s="96" t="s">
        <v>44</v>
      </c>
      <c r="H43" s="97" t="s">
        <v>45</v>
      </c>
      <c r="I43" s="54"/>
      <c r="J43" s="54"/>
      <c r="K43" s="98">
        <f>SUM(K34:K41)</f>
        <v>0</v>
      </c>
      <c r="L43" s="99"/>
      <c r="M43" s="29"/>
    </row>
    <row r="44" spans="2:13" s="1" customFormat="1" ht="14.45" customHeight="1">
      <c r="B44" s="29"/>
      <c r="M44" s="29"/>
    </row>
    <row r="45" spans="2:13" ht="14.45" customHeight="1">
      <c r="B45" s="16"/>
      <c r="M45" s="16"/>
    </row>
    <row r="46" spans="2:13" ht="14.45" customHeight="1">
      <c r="B46" s="16"/>
      <c r="M46" s="16"/>
    </row>
    <row r="47" spans="2:13" ht="14.45" customHeight="1">
      <c r="B47" s="16"/>
      <c r="M47" s="16"/>
    </row>
    <row r="48" spans="2:13" ht="14.45" customHeight="1">
      <c r="B48" s="16"/>
      <c r="M48" s="16"/>
    </row>
    <row r="49" spans="2:13" ht="14.45" customHeight="1">
      <c r="B49" s="16"/>
      <c r="M49" s="16"/>
    </row>
    <row r="50" spans="2:13" s="1" customFormat="1" ht="14.45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39"/>
      <c r="M50" s="29"/>
    </row>
    <row r="51" spans="2:13">
      <c r="B51" s="16"/>
      <c r="M51" s="16"/>
    </row>
    <row r="52" spans="2:13">
      <c r="B52" s="16"/>
      <c r="M52" s="16"/>
    </row>
    <row r="53" spans="2:13">
      <c r="B53" s="16"/>
      <c r="M53" s="16"/>
    </row>
    <row r="54" spans="2:13">
      <c r="B54" s="16"/>
      <c r="M54" s="16"/>
    </row>
    <row r="55" spans="2:13">
      <c r="B55" s="16"/>
      <c r="M55" s="16"/>
    </row>
    <row r="56" spans="2:13">
      <c r="B56" s="16"/>
      <c r="M56" s="16"/>
    </row>
    <row r="57" spans="2:13">
      <c r="B57" s="16"/>
      <c r="M57" s="16"/>
    </row>
    <row r="58" spans="2:13">
      <c r="B58" s="16"/>
      <c r="M58" s="16"/>
    </row>
    <row r="59" spans="2:13">
      <c r="B59" s="16"/>
      <c r="M59" s="16"/>
    </row>
    <row r="60" spans="2:13">
      <c r="B60" s="16"/>
      <c r="M60" s="16"/>
    </row>
    <row r="61" spans="2:13" s="1" customFormat="1" ht="12.75">
      <c r="B61" s="29"/>
      <c r="D61" s="40" t="s">
        <v>48</v>
      </c>
      <c r="E61" s="31"/>
      <c r="F61" s="100" t="s">
        <v>49</v>
      </c>
      <c r="G61" s="40" t="s">
        <v>48</v>
      </c>
      <c r="H61" s="31"/>
      <c r="I61" s="31"/>
      <c r="J61" s="101" t="s">
        <v>49</v>
      </c>
      <c r="K61" s="31"/>
      <c r="L61" s="31"/>
      <c r="M61" s="29"/>
    </row>
    <row r="62" spans="2:13">
      <c r="B62" s="16"/>
      <c r="M62" s="16"/>
    </row>
    <row r="63" spans="2:13">
      <c r="B63" s="16"/>
      <c r="M63" s="16"/>
    </row>
    <row r="64" spans="2:13">
      <c r="B64" s="16"/>
      <c r="M64" s="16"/>
    </row>
    <row r="65" spans="2:13" s="1" customFormat="1" ht="12.75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39"/>
      <c r="M65" s="29"/>
    </row>
    <row r="66" spans="2:13">
      <c r="B66" s="16"/>
      <c r="M66" s="16"/>
    </row>
    <row r="67" spans="2:13">
      <c r="B67" s="16"/>
      <c r="M67" s="16"/>
    </row>
    <row r="68" spans="2:13">
      <c r="B68" s="16"/>
      <c r="M68" s="16"/>
    </row>
    <row r="69" spans="2:13">
      <c r="B69" s="16"/>
      <c r="M69" s="16"/>
    </row>
    <row r="70" spans="2:13">
      <c r="B70" s="16"/>
      <c r="M70" s="16"/>
    </row>
    <row r="71" spans="2:13">
      <c r="B71" s="16"/>
      <c r="M71" s="16"/>
    </row>
    <row r="72" spans="2:13">
      <c r="B72" s="16"/>
      <c r="M72" s="16"/>
    </row>
    <row r="73" spans="2:13">
      <c r="B73" s="16"/>
      <c r="M73" s="16"/>
    </row>
    <row r="74" spans="2:13">
      <c r="B74" s="16"/>
      <c r="M74" s="16"/>
    </row>
    <row r="75" spans="2:13">
      <c r="B75" s="16"/>
      <c r="M75" s="16"/>
    </row>
    <row r="76" spans="2:13" s="1" customFormat="1" ht="12.75">
      <c r="B76" s="29"/>
      <c r="D76" s="40" t="s">
        <v>48</v>
      </c>
      <c r="E76" s="31"/>
      <c r="F76" s="100" t="s">
        <v>49</v>
      </c>
      <c r="G76" s="40" t="s">
        <v>48</v>
      </c>
      <c r="H76" s="31"/>
      <c r="I76" s="31"/>
      <c r="J76" s="101" t="s">
        <v>49</v>
      </c>
      <c r="K76" s="31"/>
      <c r="L76" s="31"/>
      <c r="M76" s="29"/>
    </row>
    <row r="77" spans="2:13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29"/>
    </row>
    <row r="82" spans="2:47" s="1" customFormat="1" ht="24.95" customHeight="1">
      <c r="B82" s="29"/>
      <c r="C82" s="17" t="s">
        <v>104</v>
      </c>
      <c r="M82" s="29"/>
    </row>
    <row r="83" spans="2:47" s="1" customFormat="1" ht="6.95" customHeight="1">
      <c r="B83" s="29"/>
      <c r="M83" s="29"/>
    </row>
    <row r="84" spans="2:47" s="1" customFormat="1" ht="12" customHeight="1">
      <c r="B84" s="29"/>
      <c r="C84" s="22" t="s">
        <v>14</v>
      </c>
      <c r="M84" s="29"/>
    </row>
    <row r="85" spans="2:47" s="1" customFormat="1" ht="16.5" customHeight="1">
      <c r="B85" s="29"/>
      <c r="E85" s="218" t="str">
        <f>E7</f>
        <v>Oprava TNS Vranov u Stříbra</v>
      </c>
      <c r="F85" s="219"/>
      <c r="G85" s="219"/>
      <c r="H85" s="219"/>
      <c r="M85" s="29"/>
    </row>
    <row r="86" spans="2:47" s="1" customFormat="1" ht="12" customHeight="1">
      <c r="B86" s="29"/>
      <c r="C86" s="22" t="s">
        <v>100</v>
      </c>
      <c r="M86" s="29"/>
    </row>
    <row r="87" spans="2:47" s="1" customFormat="1" ht="16.5" customHeight="1">
      <c r="B87" s="29"/>
      <c r="E87" s="206" t="str">
        <f>E9</f>
        <v>S02 - Nátěry a instalace</v>
      </c>
      <c r="F87" s="217"/>
      <c r="G87" s="217"/>
      <c r="H87" s="217"/>
      <c r="M87" s="29"/>
    </row>
    <row r="88" spans="2:47" s="1" customFormat="1" ht="6.95" customHeight="1">
      <c r="B88" s="29"/>
      <c r="M88" s="29"/>
    </row>
    <row r="89" spans="2:47" s="1" customFormat="1" ht="12" customHeight="1">
      <c r="B89" s="29"/>
      <c r="C89" s="22" t="s">
        <v>18</v>
      </c>
      <c r="F89" s="20" t="str">
        <f>F12</f>
        <v>TNS Vranov</v>
      </c>
      <c r="I89" s="22" t="s">
        <v>20</v>
      </c>
      <c r="J89" s="49">
        <f>IF(J12="","",J12)</f>
        <v>44986</v>
      </c>
      <c r="M89" s="29"/>
    </row>
    <row r="90" spans="2:47" s="1" customFormat="1" ht="6.95" customHeight="1">
      <c r="B90" s="29"/>
      <c r="M90" s="29"/>
    </row>
    <row r="91" spans="2:47" s="1" customFormat="1" ht="15.2" customHeight="1">
      <c r="B91" s="29"/>
      <c r="C91" s="22" t="s">
        <v>21</v>
      </c>
      <c r="F91" s="20" t="str">
        <f>E15</f>
        <v xml:space="preserve"> </v>
      </c>
      <c r="I91" s="22" t="s">
        <v>26</v>
      </c>
      <c r="J91" s="23" t="str">
        <f>E21</f>
        <v xml:space="preserve"> </v>
      </c>
      <c r="M91" s="29"/>
    </row>
    <row r="92" spans="2:47" s="1" customFormat="1" ht="15.2" customHeight="1">
      <c r="B92" s="29"/>
      <c r="C92" s="22" t="s">
        <v>25</v>
      </c>
      <c r="F92" s="20" t="str">
        <f>IF(E18="","",E18)</f>
        <v xml:space="preserve"> </v>
      </c>
      <c r="I92" s="22" t="s">
        <v>27</v>
      </c>
      <c r="J92" s="23">
        <f>E24</f>
        <v>0</v>
      </c>
      <c r="M92" s="29"/>
    </row>
    <row r="93" spans="2:47" s="1" customFormat="1" ht="10.35" customHeight="1">
      <c r="B93" s="29"/>
      <c r="M93" s="29"/>
    </row>
    <row r="94" spans="2:47" s="1" customFormat="1" ht="29.25" customHeight="1">
      <c r="B94" s="29"/>
      <c r="C94" s="102" t="s">
        <v>105</v>
      </c>
      <c r="D94" s="88"/>
      <c r="E94" s="88"/>
      <c r="F94" s="88"/>
      <c r="G94" s="88"/>
      <c r="H94" s="88"/>
      <c r="I94" s="103" t="s">
        <v>106</v>
      </c>
      <c r="J94" s="103" t="s">
        <v>107</v>
      </c>
      <c r="K94" s="103" t="s">
        <v>108</v>
      </c>
      <c r="L94" s="88"/>
      <c r="M94" s="29"/>
    </row>
    <row r="95" spans="2:47" s="1" customFormat="1" ht="10.35" customHeight="1">
      <c r="B95" s="29"/>
      <c r="M95" s="29"/>
    </row>
    <row r="96" spans="2:47" s="1" customFormat="1" ht="22.9" customHeight="1">
      <c r="B96" s="29"/>
      <c r="C96" s="104" t="s">
        <v>109</v>
      </c>
      <c r="I96" s="63">
        <f>Q123</f>
        <v>0</v>
      </c>
      <c r="J96" s="63">
        <f>R123</f>
        <v>0</v>
      </c>
      <c r="K96" s="63">
        <f>K123</f>
        <v>0</v>
      </c>
      <c r="M96" s="29"/>
      <c r="AU96" s="13" t="s">
        <v>110</v>
      </c>
    </row>
    <row r="97" spans="2:15" s="8" customFormat="1" ht="24.95" customHeight="1">
      <c r="B97" s="105"/>
      <c r="D97" s="106" t="s">
        <v>329</v>
      </c>
      <c r="E97" s="107"/>
      <c r="F97" s="107"/>
      <c r="G97" s="107"/>
      <c r="H97" s="107"/>
      <c r="I97" s="108">
        <f>Q124</f>
        <v>0</v>
      </c>
      <c r="J97" s="108">
        <f>R124</f>
        <v>0</v>
      </c>
      <c r="K97" s="108">
        <f>K124</f>
        <v>0</v>
      </c>
      <c r="M97" s="105"/>
    </row>
    <row r="98" spans="2:15" s="9" customFormat="1" ht="19.899999999999999" customHeight="1">
      <c r="B98" s="109"/>
      <c r="D98" s="110" t="s">
        <v>330</v>
      </c>
      <c r="E98" s="111"/>
      <c r="F98" s="111"/>
      <c r="G98" s="111"/>
      <c r="H98" s="111"/>
      <c r="I98" s="112">
        <f>Q127</f>
        <v>0</v>
      </c>
      <c r="J98" s="112">
        <f>R127</f>
        <v>0</v>
      </c>
      <c r="K98" s="112">
        <f>K127</f>
        <v>0</v>
      </c>
      <c r="M98" s="109"/>
    </row>
    <row r="99" spans="2:15" s="9" customFormat="1" ht="19.899999999999999" customHeight="1">
      <c r="B99" s="109"/>
      <c r="D99" s="110" t="s">
        <v>331</v>
      </c>
      <c r="E99" s="111"/>
      <c r="F99" s="111"/>
      <c r="G99" s="111"/>
      <c r="H99" s="111"/>
      <c r="I99" s="112">
        <f>Q133</f>
        <v>0</v>
      </c>
      <c r="J99" s="112">
        <f>R133</f>
        <v>0</v>
      </c>
      <c r="K99" s="112">
        <f>K133</f>
        <v>0</v>
      </c>
      <c r="M99" s="109"/>
    </row>
    <row r="100" spans="2:15" s="1" customFormat="1" ht="21.75" customHeight="1">
      <c r="B100" s="29"/>
      <c r="M100" s="29"/>
    </row>
    <row r="101" spans="2:15" s="1" customFormat="1" ht="6.95" customHeight="1">
      <c r="B101" s="29"/>
      <c r="M101" s="29"/>
    </row>
    <row r="102" spans="2:15" s="1" customFormat="1" ht="29.25" customHeight="1">
      <c r="B102" s="29"/>
      <c r="C102" s="104" t="s">
        <v>113</v>
      </c>
      <c r="K102" s="113">
        <v>0</v>
      </c>
      <c r="M102" s="29"/>
      <c r="O102" s="114" t="s">
        <v>37</v>
      </c>
    </row>
    <row r="103" spans="2:15" s="1" customFormat="1" ht="18" customHeight="1">
      <c r="B103" s="29"/>
      <c r="M103" s="29"/>
    </row>
    <row r="104" spans="2:15" s="1" customFormat="1" ht="29.25" customHeight="1">
      <c r="B104" s="29"/>
      <c r="C104" s="87" t="s">
        <v>98</v>
      </c>
      <c r="D104" s="88"/>
      <c r="E104" s="88"/>
      <c r="F104" s="88"/>
      <c r="G104" s="88"/>
      <c r="H104" s="88"/>
      <c r="I104" s="88"/>
      <c r="J104" s="88"/>
      <c r="K104" s="89">
        <f>ROUND(K96+K102,2)</f>
        <v>0</v>
      </c>
      <c r="L104" s="88"/>
      <c r="M104" s="29"/>
    </row>
    <row r="105" spans="2:15" s="1" customFormat="1" ht="6.95" customHeight="1"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29"/>
    </row>
    <row r="109" spans="2:15" s="1" customFormat="1" ht="6.95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29"/>
    </row>
    <row r="110" spans="2:15" s="1" customFormat="1" ht="24.95" customHeight="1">
      <c r="B110" s="29"/>
      <c r="C110" s="17" t="s">
        <v>114</v>
      </c>
      <c r="M110" s="29"/>
    </row>
    <row r="111" spans="2:15" s="1" customFormat="1" ht="6.95" customHeight="1">
      <c r="B111" s="29"/>
      <c r="M111" s="29"/>
    </row>
    <row r="112" spans="2:15" s="1" customFormat="1" ht="12" customHeight="1">
      <c r="B112" s="29"/>
      <c r="C112" s="22" t="s">
        <v>14</v>
      </c>
      <c r="M112" s="29"/>
    </row>
    <row r="113" spans="2:65" s="1" customFormat="1" ht="16.5" customHeight="1">
      <c r="B113" s="29"/>
      <c r="E113" s="218" t="str">
        <f>E7</f>
        <v>Oprava TNS Vranov u Stříbra</v>
      </c>
      <c r="F113" s="219"/>
      <c r="G113" s="219"/>
      <c r="H113" s="219"/>
      <c r="M113" s="29"/>
    </row>
    <row r="114" spans="2:65" s="1" customFormat="1" ht="12" customHeight="1">
      <c r="B114" s="29"/>
      <c r="C114" s="22" t="s">
        <v>100</v>
      </c>
      <c r="M114" s="29"/>
    </row>
    <row r="115" spans="2:65" s="1" customFormat="1" ht="16.5" customHeight="1">
      <c r="B115" s="29"/>
      <c r="E115" s="206" t="str">
        <f>E9</f>
        <v>S02 - Nátěry a instalace</v>
      </c>
      <c r="F115" s="217"/>
      <c r="G115" s="217"/>
      <c r="H115" s="217"/>
      <c r="M115" s="29"/>
    </row>
    <row r="116" spans="2:65" s="1" customFormat="1" ht="6.95" customHeight="1">
      <c r="B116" s="29"/>
      <c r="M116" s="29"/>
    </row>
    <row r="117" spans="2:65" s="1" customFormat="1" ht="12" customHeight="1">
      <c r="B117" s="29"/>
      <c r="C117" s="22" t="s">
        <v>18</v>
      </c>
      <c r="F117" s="20" t="str">
        <f>F12</f>
        <v>TNS Vranov</v>
      </c>
      <c r="I117" s="22" t="s">
        <v>20</v>
      </c>
      <c r="J117" s="49">
        <f>IF(J12="","",J12)</f>
        <v>44986</v>
      </c>
      <c r="M117" s="29"/>
    </row>
    <row r="118" spans="2:65" s="1" customFormat="1" ht="6.95" customHeight="1">
      <c r="B118" s="29"/>
      <c r="M118" s="29"/>
    </row>
    <row r="119" spans="2:65" s="1" customFormat="1" ht="15.2" customHeight="1">
      <c r="B119" s="29"/>
      <c r="C119" s="22" t="s">
        <v>21</v>
      </c>
      <c r="F119" s="20" t="str">
        <f>E15</f>
        <v xml:space="preserve"> </v>
      </c>
      <c r="I119" s="22" t="s">
        <v>26</v>
      </c>
      <c r="J119" s="23" t="str">
        <f>E21</f>
        <v xml:space="preserve"> </v>
      </c>
      <c r="M119" s="29"/>
    </row>
    <row r="120" spans="2:65" s="1" customFormat="1" ht="15.2" customHeight="1">
      <c r="B120" s="29"/>
      <c r="C120" s="22" t="s">
        <v>25</v>
      </c>
      <c r="F120" s="20" t="str">
        <f>IF(E18="","",E18)</f>
        <v xml:space="preserve"> </v>
      </c>
      <c r="I120" s="22" t="s">
        <v>27</v>
      </c>
      <c r="J120" s="23">
        <f>E24</f>
        <v>0</v>
      </c>
      <c r="M120" s="29"/>
    </row>
    <row r="121" spans="2:65" s="1" customFormat="1" ht="10.35" customHeight="1">
      <c r="B121" s="29"/>
      <c r="M121" s="29"/>
    </row>
    <row r="122" spans="2:65" s="10" customFormat="1" ht="29.25" customHeight="1">
      <c r="B122" s="115"/>
      <c r="C122" s="116" t="s">
        <v>115</v>
      </c>
      <c r="D122" s="117" t="s">
        <v>58</v>
      </c>
      <c r="E122" s="117" t="s">
        <v>54</v>
      </c>
      <c r="F122" s="117" t="s">
        <v>55</v>
      </c>
      <c r="G122" s="117" t="s">
        <v>116</v>
      </c>
      <c r="H122" s="117" t="s">
        <v>117</v>
      </c>
      <c r="I122" s="117" t="s">
        <v>118</v>
      </c>
      <c r="J122" s="117" t="s">
        <v>119</v>
      </c>
      <c r="K122" s="117" t="s">
        <v>108</v>
      </c>
      <c r="L122" s="118" t="s">
        <v>120</v>
      </c>
      <c r="M122" s="115"/>
      <c r="N122" s="56" t="s">
        <v>1</v>
      </c>
      <c r="O122" s="57" t="s">
        <v>37</v>
      </c>
      <c r="P122" s="57" t="s">
        <v>121</v>
      </c>
      <c r="Q122" s="57" t="s">
        <v>122</v>
      </c>
      <c r="R122" s="57" t="s">
        <v>123</v>
      </c>
      <c r="S122" s="57" t="s">
        <v>124</v>
      </c>
      <c r="T122" s="57" t="s">
        <v>125</v>
      </c>
      <c r="U122" s="57" t="s">
        <v>126</v>
      </c>
      <c r="V122" s="57" t="s">
        <v>127</v>
      </c>
      <c r="W122" s="57" t="s">
        <v>128</v>
      </c>
      <c r="X122" s="58" t="s">
        <v>129</v>
      </c>
    </row>
    <row r="123" spans="2:65" s="1" customFormat="1" ht="22.9" customHeight="1">
      <c r="B123" s="29"/>
      <c r="C123" s="61" t="s">
        <v>130</v>
      </c>
      <c r="K123" s="169">
        <f>BK123</f>
        <v>0</v>
      </c>
      <c r="M123" s="29"/>
      <c r="N123" s="59"/>
      <c r="O123" s="50"/>
      <c r="P123" s="50"/>
      <c r="Q123" s="119">
        <f>Q124</f>
        <v>0</v>
      </c>
      <c r="R123" s="119">
        <f>R124</f>
        <v>0</v>
      </c>
      <c r="S123" s="50"/>
      <c r="T123" s="120">
        <f>T124</f>
        <v>98.329999999999984</v>
      </c>
      <c r="U123" s="50"/>
      <c r="V123" s="120">
        <f>V124</f>
        <v>0.17909999999999998</v>
      </c>
      <c r="W123" s="50"/>
      <c r="X123" s="121">
        <f>X124</f>
        <v>0</v>
      </c>
      <c r="AT123" s="13" t="s">
        <v>74</v>
      </c>
      <c r="AU123" s="13" t="s">
        <v>110</v>
      </c>
      <c r="BK123" s="122">
        <f>BK124</f>
        <v>0</v>
      </c>
    </row>
    <row r="124" spans="2:65" s="11" customFormat="1" ht="25.9" customHeight="1">
      <c r="B124" s="123"/>
      <c r="D124" s="124" t="s">
        <v>74</v>
      </c>
      <c r="E124" s="153" t="s">
        <v>332</v>
      </c>
      <c r="F124" s="153" t="s">
        <v>333</v>
      </c>
      <c r="K124" s="170">
        <f>BK124</f>
        <v>0</v>
      </c>
      <c r="M124" s="123"/>
      <c r="N124" s="125"/>
      <c r="Q124" s="126">
        <f>Q125+Q126+Q127+Q133</f>
        <v>0</v>
      </c>
      <c r="R124" s="126">
        <f>R125+R126+R127+R133</f>
        <v>0</v>
      </c>
      <c r="T124" s="127">
        <f>T125+T126+T127+T133</f>
        <v>98.329999999999984</v>
      </c>
      <c r="V124" s="127">
        <f>V125+V126+V127+V133</f>
        <v>0.17909999999999998</v>
      </c>
      <c r="X124" s="128">
        <f>X125+X126+X127+X133</f>
        <v>0</v>
      </c>
      <c r="AR124" s="124" t="s">
        <v>85</v>
      </c>
      <c r="AT124" s="129" t="s">
        <v>74</v>
      </c>
      <c r="AU124" s="129" t="s">
        <v>75</v>
      </c>
      <c r="AY124" s="124" t="s">
        <v>134</v>
      </c>
      <c r="BK124" s="130">
        <f>BK125+BK126+BK127+BK133</f>
        <v>0</v>
      </c>
    </row>
    <row r="125" spans="2:65" s="1" customFormat="1" ht="24.2" customHeight="1">
      <c r="B125" s="29"/>
      <c r="C125" s="163" t="s">
        <v>133</v>
      </c>
      <c r="D125" s="163" t="s">
        <v>131</v>
      </c>
      <c r="E125" s="164" t="s">
        <v>334</v>
      </c>
      <c r="F125" s="165" t="s">
        <v>335</v>
      </c>
      <c r="G125" s="166" t="s">
        <v>336</v>
      </c>
      <c r="H125" s="167">
        <v>50</v>
      </c>
      <c r="I125" s="140">
        <v>0</v>
      </c>
      <c r="J125" s="174"/>
      <c r="K125" s="168">
        <f>ROUND((H125*I125)+J125,2)</f>
        <v>0</v>
      </c>
      <c r="L125" s="139" t="s">
        <v>337</v>
      </c>
      <c r="M125" s="141"/>
      <c r="N125" s="142" t="s">
        <v>1</v>
      </c>
      <c r="O125" s="114" t="s">
        <v>38</v>
      </c>
      <c r="P125" s="28">
        <f>I125+J125</f>
        <v>0</v>
      </c>
      <c r="Q125" s="28">
        <f>ROUND(I125*H125,2)</f>
        <v>0</v>
      </c>
      <c r="R125" s="28">
        <f>ROUND(J125*H125,2)</f>
        <v>0</v>
      </c>
      <c r="S125" s="134">
        <v>0</v>
      </c>
      <c r="T125" s="134">
        <f>S125*H125</f>
        <v>0</v>
      </c>
      <c r="U125" s="134">
        <v>1.7000000000000001E-4</v>
      </c>
      <c r="V125" s="134">
        <f>U125*H125</f>
        <v>8.5000000000000006E-3</v>
      </c>
      <c r="W125" s="134">
        <v>0</v>
      </c>
      <c r="X125" s="135">
        <f>W125*H125</f>
        <v>0</v>
      </c>
      <c r="AR125" s="136" t="s">
        <v>338</v>
      </c>
      <c r="AT125" s="136" t="s">
        <v>131</v>
      </c>
      <c r="AU125" s="136" t="s">
        <v>83</v>
      </c>
      <c r="AY125" s="13" t="s">
        <v>134</v>
      </c>
      <c r="BE125" s="137">
        <f>IF(O125="základní",K125,0)</f>
        <v>0</v>
      </c>
      <c r="BF125" s="137">
        <f>IF(O125="snížená",K125,0)</f>
        <v>0</v>
      </c>
      <c r="BG125" s="137">
        <f>IF(O125="zákl. přenesená",K125,0)</f>
        <v>0</v>
      </c>
      <c r="BH125" s="137">
        <f>IF(O125="sníž. přenesená",K125,0)</f>
        <v>0</v>
      </c>
      <c r="BI125" s="137">
        <f>IF(O125="nulová",K125,0)</f>
        <v>0</v>
      </c>
      <c r="BJ125" s="13" t="s">
        <v>83</v>
      </c>
      <c r="BK125" s="137">
        <f>ROUND(P125*H125,2)</f>
        <v>0</v>
      </c>
      <c r="BL125" s="13" t="s">
        <v>171</v>
      </c>
      <c r="BM125" s="136" t="s">
        <v>339</v>
      </c>
    </row>
    <row r="126" spans="2:65" s="1" customFormat="1" ht="19.5">
      <c r="B126" s="29"/>
      <c r="D126" s="161" t="s">
        <v>144</v>
      </c>
      <c r="F126" s="162" t="s">
        <v>340</v>
      </c>
      <c r="M126" s="29"/>
      <c r="N126" s="138"/>
      <c r="X126" s="53"/>
      <c r="AT126" s="13" t="s">
        <v>144</v>
      </c>
      <c r="AU126" s="13" t="s">
        <v>83</v>
      </c>
    </row>
    <row r="127" spans="2:65" s="11" customFormat="1" ht="22.9" customHeight="1">
      <c r="B127" s="123"/>
      <c r="D127" s="124" t="s">
        <v>74</v>
      </c>
      <c r="E127" s="154" t="s">
        <v>341</v>
      </c>
      <c r="F127" s="154" t="s">
        <v>342</v>
      </c>
      <c r="K127" s="171">
        <f>BK127</f>
        <v>0</v>
      </c>
      <c r="M127" s="123"/>
      <c r="N127" s="125"/>
      <c r="Q127" s="126">
        <f>SUM(Q128:Q132)</f>
        <v>0</v>
      </c>
      <c r="R127" s="126">
        <f>SUM(R128:R132)</f>
        <v>0</v>
      </c>
      <c r="T127" s="127">
        <f>SUM(T128:T132)</f>
        <v>4.49</v>
      </c>
      <c r="V127" s="127">
        <f>SUM(V128:V132)</f>
        <v>4.0000000000000002E-4</v>
      </c>
      <c r="X127" s="128">
        <f>SUM(X128:X132)</f>
        <v>0</v>
      </c>
      <c r="AR127" s="124" t="s">
        <v>85</v>
      </c>
      <c r="AT127" s="129" t="s">
        <v>74</v>
      </c>
      <c r="AU127" s="129" t="s">
        <v>83</v>
      </c>
      <c r="AY127" s="124" t="s">
        <v>134</v>
      </c>
      <c r="BK127" s="130">
        <f>SUM(BK128:BK132)</f>
        <v>0</v>
      </c>
    </row>
    <row r="128" spans="2:65" s="1" customFormat="1" ht="37.9" customHeight="1">
      <c r="B128" s="29"/>
      <c r="C128" s="155" t="s">
        <v>142</v>
      </c>
      <c r="D128" s="155" t="s">
        <v>137</v>
      </c>
      <c r="E128" s="156" t="s">
        <v>343</v>
      </c>
      <c r="F128" s="157" t="s">
        <v>344</v>
      </c>
      <c r="G128" s="158" t="s">
        <v>336</v>
      </c>
      <c r="H128" s="159">
        <v>50</v>
      </c>
      <c r="I128" s="160">
        <v>0</v>
      </c>
      <c r="J128" s="132">
        <v>0</v>
      </c>
      <c r="K128" s="160">
        <f>ROUND((J128*H128)+I128,2)</f>
        <v>0</v>
      </c>
      <c r="L128" s="131" t="s">
        <v>337</v>
      </c>
      <c r="M128" s="29"/>
      <c r="N128" s="133" t="s">
        <v>1</v>
      </c>
      <c r="O128" s="114" t="s">
        <v>38</v>
      </c>
      <c r="P128" s="28">
        <f>I128+J128</f>
        <v>0</v>
      </c>
      <c r="Q128" s="28">
        <f>ROUND(I128*H128,2)</f>
        <v>0</v>
      </c>
      <c r="R128" s="28">
        <f>ROUND(J128*H128,2)</f>
        <v>0</v>
      </c>
      <c r="S128" s="134">
        <v>8.5999999999999993E-2</v>
      </c>
      <c r="T128" s="134">
        <f>S128*H128</f>
        <v>4.3</v>
      </c>
      <c r="U128" s="134">
        <v>0</v>
      </c>
      <c r="V128" s="134">
        <f>U128*H128</f>
        <v>0</v>
      </c>
      <c r="W128" s="134">
        <v>0</v>
      </c>
      <c r="X128" s="135">
        <f>W128*H128</f>
        <v>0</v>
      </c>
      <c r="AR128" s="136" t="s">
        <v>171</v>
      </c>
      <c r="AT128" s="136" t="s">
        <v>137</v>
      </c>
      <c r="AU128" s="136" t="s">
        <v>85</v>
      </c>
      <c r="AY128" s="13" t="s">
        <v>134</v>
      </c>
      <c r="BE128" s="137">
        <f>IF(O128="základní",K128,0)</f>
        <v>0</v>
      </c>
      <c r="BF128" s="137">
        <f>IF(O128="snížená",K128,0)</f>
        <v>0</v>
      </c>
      <c r="BG128" s="137">
        <f>IF(O128="zákl. přenesená",K128,0)</f>
        <v>0</v>
      </c>
      <c r="BH128" s="137">
        <f>IF(O128="sníž. přenesená",K128,0)</f>
        <v>0</v>
      </c>
      <c r="BI128" s="137">
        <f>IF(O128="nulová",K128,0)</f>
        <v>0</v>
      </c>
      <c r="BJ128" s="13" t="s">
        <v>83</v>
      </c>
      <c r="BK128" s="137">
        <f>ROUND(P128*H128,2)</f>
        <v>0</v>
      </c>
      <c r="BL128" s="13" t="s">
        <v>171</v>
      </c>
      <c r="BM128" s="136" t="s">
        <v>345</v>
      </c>
    </row>
    <row r="129" spans="2:65" s="1" customFormat="1" ht="12">
      <c r="B129" s="29"/>
      <c r="D129" s="178" t="s">
        <v>346</v>
      </c>
      <c r="F129" s="179" t="s">
        <v>347</v>
      </c>
      <c r="J129" s="172"/>
      <c r="K129" s="160"/>
      <c r="M129" s="29"/>
      <c r="N129" s="138"/>
      <c r="X129" s="53"/>
      <c r="AT129" s="13" t="s">
        <v>346</v>
      </c>
      <c r="AU129" s="13" t="s">
        <v>85</v>
      </c>
    </row>
    <row r="130" spans="2:65" s="1" customFormat="1" ht="24.2" customHeight="1">
      <c r="B130" s="29"/>
      <c r="C130" s="155" t="s">
        <v>214</v>
      </c>
      <c r="D130" s="155" t="s">
        <v>137</v>
      </c>
      <c r="E130" s="156" t="s">
        <v>348</v>
      </c>
      <c r="F130" s="157" t="s">
        <v>349</v>
      </c>
      <c r="G130" s="158" t="s">
        <v>140</v>
      </c>
      <c r="H130" s="159">
        <v>1</v>
      </c>
      <c r="I130" s="160">
        <v>0</v>
      </c>
      <c r="J130" s="132">
        <v>0</v>
      </c>
      <c r="K130" s="160">
        <f t="shared" ref="K130:K134" si="0">ROUND((J130*H130)+I130,2)</f>
        <v>0</v>
      </c>
      <c r="L130" s="131" t="s">
        <v>337</v>
      </c>
      <c r="M130" s="29"/>
      <c r="N130" s="133" t="s">
        <v>1</v>
      </c>
      <c r="O130" s="114" t="s">
        <v>38</v>
      </c>
      <c r="P130" s="28">
        <f>I130+J130</f>
        <v>0</v>
      </c>
      <c r="Q130" s="28">
        <f>ROUND(I130*H130,2)</f>
        <v>0</v>
      </c>
      <c r="R130" s="28">
        <f>ROUND(J130*H130,2)</f>
        <v>0</v>
      </c>
      <c r="S130" s="134">
        <v>0.19</v>
      </c>
      <c r="T130" s="134">
        <f>S130*H130</f>
        <v>0.19</v>
      </c>
      <c r="U130" s="134">
        <v>0</v>
      </c>
      <c r="V130" s="134">
        <f>U130*H130</f>
        <v>0</v>
      </c>
      <c r="W130" s="134">
        <v>0</v>
      </c>
      <c r="X130" s="135">
        <f>W130*H130</f>
        <v>0</v>
      </c>
      <c r="AR130" s="136" t="s">
        <v>171</v>
      </c>
      <c r="AT130" s="136" t="s">
        <v>137</v>
      </c>
      <c r="AU130" s="136" t="s">
        <v>85</v>
      </c>
      <c r="AY130" s="13" t="s">
        <v>134</v>
      </c>
      <c r="BE130" s="137">
        <f>IF(O130="základní",K130,0)</f>
        <v>0</v>
      </c>
      <c r="BF130" s="137">
        <f>IF(O130="snížená",K130,0)</f>
        <v>0</v>
      </c>
      <c r="BG130" s="137">
        <f>IF(O130="zákl. přenesená",K130,0)</f>
        <v>0</v>
      </c>
      <c r="BH130" s="137">
        <f>IF(O130="sníž. přenesená",K130,0)</f>
        <v>0</v>
      </c>
      <c r="BI130" s="137">
        <f>IF(O130="nulová",K130,0)</f>
        <v>0</v>
      </c>
      <c r="BJ130" s="13" t="s">
        <v>83</v>
      </c>
      <c r="BK130" s="137">
        <f>ROUND(P130*H130,2)</f>
        <v>0</v>
      </c>
      <c r="BL130" s="13" t="s">
        <v>171</v>
      </c>
      <c r="BM130" s="136" t="s">
        <v>350</v>
      </c>
    </row>
    <row r="131" spans="2:65" s="1" customFormat="1" ht="12">
      <c r="B131" s="29"/>
      <c r="D131" s="178" t="s">
        <v>346</v>
      </c>
      <c r="F131" s="179" t="s">
        <v>351</v>
      </c>
      <c r="K131" s="160"/>
      <c r="M131" s="29"/>
      <c r="N131" s="138"/>
      <c r="X131" s="53"/>
      <c r="AT131" s="13" t="s">
        <v>346</v>
      </c>
      <c r="AU131" s="13" t="s">
        <v>85</v>
      </c>
    </row>
    <row r="132" spans="2:65" s="1" customFormat="1" ht="24.2" customHeight="1">
      <c r="B132" s="29"/>
      <c r="C132" s="163" t="s">
        <v>218</v>
      </c>
      <c r="D132" s="163" t="s">
        <v>131</v>
      </c>
      <c r="E132" s="164" t="s">
        <v>352</v>
      </c>
      <c r="F132" s="165" t="s">
        <v>353</v>
      </c>
      <c r="G132" s="166" t="s">
        <v>140</v>
      </c>
      <c r="H132" s="167">
        <v>1</v>
      </c>
      <c r="I132" s="140">
        <v>0</v>
      </c>
      <c r="J132" s="174"/>
      <c r="K132" s="160">
        <f>ROUND((H132*I132)+J132,2)</f>
        <v>0</v>
      </c>
      <c r="L132" s="139" t="s">
        <v>337</v>
      </c>
      <c r="M132" s="141"/>
      <c r="N132" s="142" t="s">
        <v>1</v>
      </c>
      <c r="O132" s="114" t="s">
        <v>38</v>
      </c>
      <c r="P132" s="28">
        <f>I132+J132</f>
        <v>0</v>
      </c>
      <c r="Q132" s="28">
        <f>ROUND(I132*H132,2)</f>
        <v>0</v>
      </c>
      <c r="R132" s="28">
        <f>ROUND(J132*H132,2)</f>
        <v>0</v>
      </c>
      <c r="S132" s="134">
        <v>0</v>
      </c>
      <c r="T132" s="134">
        <f>S132*H132</f>
        <v>0</v>
      </c>
      <c r="U132" s="134">
        <v>4.0000000000000002E-4</v>
      </c>
      <c r="V132" s="134">
        <f>U132*H132</f>
        <v>4.0000000000000002E-4</v>
      </c>
      <c r="W132" s="134">
        <v>0</v>
      </c>
      <c r="X132" s="135">
        <f>W132*H132</f>
        <v>0</v>
      </c>
      <c r="AR132" s="136" t="s">
        <v>338</v>
      </c>
      <c r="AT132" s="136" t="s">
        <v>131</v>
      </c>
      <c r="AU132" s="136" t="s">
        <v>85</v>
      </c>
      <c r="AY132" s="13" t="s">
        <v>134</v>
      </c>
      <c r="BE132" s="137">
        <f>IF(O132="základní",K132,0)</f>
        <v>0</v>
      </c>
      <c r="BF132" s="137">
        <f>IF(O132="snížená",K132,0)</f>
        <v>0</v>
      </c>
      <c r="BG132" s="137">
        <f>IF(O132="zákl. přenesená",K132,0)</f>
        <v>0</v>
      </c>
      <c r="BH132" s="137">
        <f>IF(O132="sníž. přenesená",K132,0)</f>
        <v>0</v>
      </c>
      <c r="BI132" s="137">
        <f>IF(O132="nulová",K132,0)</f>
        <v>0</v>
      </c>
      <c r="BJ132" s="13" t="s">
        <v>83</v>
      </c>
      <c r="BK132" s="137">
        <f>ROUND(P132*H132,2)</f>
        <v>0</v>
      </c>
      <c r="BL132" s="13" t="s">
        <v>171</v>
      </c>
      <c r="BM132" s="136" t="s">
        <v>354</v>
      </c>
    </row>
    <row r="133" spans="2:65" s="11" customFormat="1" ht="22.9" customHeight="1">
      <c r="B133" s="123"/>
      <c r="D133" s="124" t="s">
        <v>74</v>
      </c>
      <c r="E133" s="154" t="s">
        <v>355</v>
      </c>
      <c r="F133" s="154" t="s">
        <v>356</v>
      </c>
      <c r="K133" s="160"/>
      <c r="M133" s="123"/>
      <c r="N133" s="125"/>
      <c r="Q133" s="126">
        <f>SUM(Q134:Q136)</f>
        <v>0</v>
      </c>
      <c r="R133" s="126">
        <f>SUM(R134:R136)</f>
        <v>0</v>
      </c>
      <c r="T133" s="127">
        <f>SUM(T134:T136)</f>
        <v>93.839999999999989</v>
      </c>
      <c r="V133" s="127">
        <f>SUM(V134:V136)</f>
        <v>0.17019999999999999</v>
      </c>
      <c r="X133" s="128">
        <f>SUM(X134:X136)</f>
        <v>0</v>
      </c>
      <c r="AR133" s="124" t="s">
        <v>85</v>
      </c>
      <c r="AT133" s="129" t="s">
        <v>74</v>
      </c>
      <c r="AU133" s="129" t="s">
        <v>83</v>
      </c>
      <c r="AY133" s="124" t="s">
        <v>134</v>
      </c>
      <c r="BK133" s="130">
        <f>SUM(BK134:BK136)</f>
        <v>0</v>
      </c>
    </row>
    <row r="134" spans="2:65" s="1" customFormat="1" ht="24.2" customHeight="1">
      <c r="B134" s="29"/>
      <c r="C134" s="155" t="s">
        <v>85</v>
      </c>
      <c r="D134" s="155" t="s">
        <v>137</v>
      </c>
      <c r="E134" s="156" t="s">
        <v>357</v>
      </c>
      <c r="F134" s="157" t="s">
        <v>358</v>
      </c>
      <c r="G134" s="158" t="s">
        <v>359</v>
      </c>
      <c r="H134" s="159">
        <v>230</v>
      </c>
      <c r="I134" s="132">
        <v>0</v>
      </c>
      <c r="J134" s="132">
        <v>0</v>
      </c>
      <c r="K134" s="160">
        <f t="shared" si="0"/>
        <v>0</v>
      </c>
      <c r="L134" s="131" t="s">
        <v>337</v>
      </c>
      <c r="M134" s="29"/>
      <c r="N134" s="133" t="s">
        <v>1</v>
      </c>
      <c r="O134" s="114" t="s">
        <v>38</v>
      </c>
      <c r="P134" s="28">
        <f>I134+J134</f>
        <v>0</v>
      </c>
      <c r="Q134" s="28">
        <f>ROUND(I134*H134,2)</f>
        <v>0</v>
      </c>
      <c r="R134" s="28">
        <f>ROUND(J134*H134,2)</f>
        <v>0</v>
      </c>
      <c r="S134" s="134">
        <v>0.40799999999999997</v>
      </c>
      <c r="T134" s="134">
        <f>S134*H134</f>
        <v>93.839999999999989</v>
      </c>
      <c r="U134" s="134">
        <v>7.3999999999999999E-4</v>
      </c>
      <c r="V134" s="134">
        <f>U134*H134</f>
        <v>0.17019999999999999</v>
      </c>
      <c r="W134" s="134">
        <v>0</v>
      </c>
      <c r="X134" s="135">
        <f>W134*H134</f>
        <v>0</v>
      </c>
      <c r="AR134" s="136" t="s">
        <v>171</v>
      </c>
      <c r="AT134" s="136" t="s">
        <v>137</v>
      </c>
      <c r="AU134" s="136" t="s">
        <v>85</v>
      </c>
      <c r="AY134" s="13" t="s">
        <v>134</v>
      </c>
      <c r="BE134" s="137">
        <f>IF(O134="základní",K134,0)</f>
        <v>0</v>
      </c>
      <c r="BF134" s="137">
        <f>IF(O134="snížená",K134,0)</f>
        <v>0</v>
      </c>
      <c r="BG134" s="137">
        <f>IF(O134="zákl. přenesená",K134,0)</f>
        <v>0</v>
      </c>
      <c r="BH134" s="137">
        <f>IF(O134="sníž. přenesená",K134,0)</f>
        <v>0</v>
      </c>
      <c r="BI134" s="137">
        <f>IF(O134="nulová",K134,0)</f>
        <v>0</v>
      </c>
      <c r="BJ134" s="13" t="s">
        <v>83</v>
      </c>
      <c r="BK134" s="137">
        <f>ROUND(P134*H134,2)</f>
        <v>0</v>
      </c>
      <c r="BL134" s="13" t="s">
        <v>171</v>
      </c>
      <c r="BM134" s="136" t="s">
        <v>360</v>
      </c>
    </row>
    <row r="135" spans="2:65" s="1" customFormat="1">
      <c r="B135" s="29"/>
      <c r="D135" s="178" t="s">
        <v>346</v>
      </c>
      <c r="F135" s="179" t="s">
        <v>361</v>
      </c>
      <c r="M135" s="29"/>
      <c r="N135" s="138"/>
      <c r="X135" s="53"/>
      <c r="AT135" s="13" t="s">
        <v>346</v>
      </c>
      <c r="AU135" s="13" t="s">
        <v>85</v>
      </c>
    </row>
    <row r="136" spans="2:65" s="1" customFormat="1" ht="19.5">
      <c r="B136" s="29"/>
      <c r="D136" s="161" t="s">
        <v>144</v>
      </c>
      <c r="F136" s="162" t="s">
        <v>362</v>
      </c>
      <c r="M136" s="29"/>
      <c r="N136" s="143"/>
      <c r="O136" s="144"/>
      <c r="P136" s="144"/>
      <c r="Q136" s="144"/>
      <c r="R136" s="144"/>
      <c r="S136" s="144"/>
      <c r="T136" s="144"/>
      <c r="U136" s="144"/>
      <c r="V136" s="144"/>
      <c r="W136" s="144"/>
      <c r="X136" s="145"/>
      <c r="AT136" s="13" t="s">
        <v>144</v>
      </c>
      <c r="AU136" s="13" t="s">
        <v>85</v>
      </c>
    </row>
    <row r="137" spans="2:65" s="1" customFormat="1" ht="6.95" customHeight="1">
      <c r="B137" s="41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29"/>
    </row>
  </sheetData>
  <sheetProtection algorithmName="SHA-512" hashValue="6tRN662v/vxQwU5Ylp9hcpt3y6V8iP+pbhEuu7bKamb1cgIpVjENV+o7aTC90SPZ+y+6ZSN6mEZ6gEWiWqbjdA==" saltValue="NtpPGy9Yby+1tNEHj6gq3w==" spinCount="100000" sheet="1" objects="1" scenarios="1"/>
  <autoFilter ref="C122:L136" xr:uid="{00000000-0009-0000-0000-000004000000}"/>
  <mergeCells count="9">
    <mergeCell ref="E87:H87"/>
    <mergeCell ref="E113:H113"/>
    <mergeCell ref="E115:H115"/>
    <mergeCell ref="M2:Z2"/>
    <mergeCell ref="E7:H7"/>
    <mergeCell ref="E9:H9"/>
    <mergeCell ref="E18:H18"/>
    <mergeCell ref="E27:H27"/>
    <mergeCell ref="E85:H85"/>
  </mergeCells>
  <hyperlinks>
    <hyperlink ref="F129" r:id="rId1" xr:uid="{00000000-0004-0000-0400-000000000000}"/>
    <hyperlink ref="F131" r:id="rId2" xr:uid="{00000000-0004-0000-0400-000001000000}"/>
    <hyperlink ref="F135" r:id="rId3" xr:uid="{00000000-0004-0000-04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S01 - Revize trakčního tr...</vt:lpstr>
      <vt:lpstr>S03 - Oprava ochran R110kV</vt:lpstr>
      <vt:lpstr>S04 - VON</vt:lpstr>
      <vt:lpstr>S02 - Nátěry a instalace</vt:lpstr>
      <vt:lpstr>'Rekapitulace stavby'!Názvy_tisku</vt:lpstr>
      <vt:lpstr>'S01 - Revize trakčního tr...'!Názvy_tisku</vt:lpstr>
      <vt:lpstr>'S02 - Nátěry a instalace'!Názvy_tisku</vt:lpstr>
      <vt:lpstr>'S03 - Oprava ochran R110kV'!Názvy_tisku</vt:lpstr>
      <vt:lpstr>'S04 - VON'!Názvy_tisku</vt:lpstr>
      <vt:lpstr>'Rekapitulace stavby'!Oblast_tisku</vt:lpstr>
      <vt:lpstr>'S01 - Revize trakčního tr...'!Oblast_tisku</vt:lpstr>
      <vt:lpstr>'S02 - Nátěry a instalace'!Oblast_tisku</vt:lpstr>
      <vt:lpstr>'S03 - Oprava ochran R110kV'!Oblast_tisku</vt:lpstr>
      <vt:lpstr>'S04 - VON'!Oblast_tisku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Freisleben Miroslav, Ing.</cp:lastModifiedBy>
  <dcterms:created xsi:type="dcterms:W3CDTF">2023-02-10T11:33:55Z</dcterms:created>
  <dcterms:modified xsi:type="dcterms:W3CDTF">2023-03-01T09:10:44Z</dcterms:modified>
</cp:coreProperties>
</file>